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7.xml" ContentType="application/vnd.openxmlformats-officedocument.themeOverride+xml"/>
  <Override PartName="/xl/drawings/drawing51.xml" ContentType="application/vnd.openxmlformats-officedocument.drawingml.chartshapes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8.xml" ContentType="application/vnd.openxmlformats-officedocument.themeOverride+xml"/>
  <Override PartName="/xl/drawings/drawing52.xml" ContentType="application/vnd.openxmlformats-officedocument.drawingml.chartshapes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drawings/drawing86.xml" ContentType="application/vnd.openxmlformats-officedocument.drawing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drawings/drawing96.xml" ContentType="application/vnd.openxmlformats-officedocument.drawingml.chartshapes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66.xml" ContentType="application/vnd.openxmlformats-officedocument.drawingml.chart+xml"/>
  <Override PartName="/xl/drawings/drawing103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04.xml" ContentType="application/vnd.openxmlformats-officedocument.drawingml.chartshapes+xml"/>
  <Override PartName="/xl/charts/chart68.xml" ContentType="application/vnd.openxmlformats-officedocument.drawingml.chart+xml"/>
  <Override PartName="/xl/theme/themeOverride66.xml" ContentType="application/vnd.openxmlformats-officedocument.themeOverride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0.xml" ContentType="application/vnd.openxmlformats-officedocument.drawingml.chartshapes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3.xml" ContentType="application/vnd.openxmlformats-officedocument.drawingml.chartshapes+xml"/>
  <Override PartName="/xl/charts/chart7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charts/chart75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6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0.xml" ContentType="application/vnd.openxmlformats-officedocument.drawingml.chartshapes+xml"/>
  <Override PartName="/xl/charts/chart79.xml" ContentType="application/vnd.openxmlformats-officedocument.drawingml.chart+xml"/>
  <Override PartName="/xl/theme/themeOverride68.xml" ContentType="application/vnd.openxmlformats-officedocument.themeOverride+xml"/>
  <Override PartName="/xl/drawings/drawing121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4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25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theme/themeOverride70.xml" ContentType="application/vnd.openxmlformats-officedocument.themeOverrid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charts/chart8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theme/themeOverride71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8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2.xml" ContentType="application/vnd.openxmlformats-officedocument.themeOverride+xml"/>
  <Override PartName="/xl/drawings/drawing13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4/Municipios/octubre/"/>
    </mc:Choice>
  </mc:AlternateContent>
  <xr:revisionPtr revIDLastSave="61" documentId="8_{D6E6686A-80F5-4DD5-80B5-9ACC84454564}" xr6:coauthVersionLast="47" xr6:coauthVersionMax="47" xr10:uidLastSave="{6C53A25F-ACBA-4483-8CA3-5F389896B10F}"/>
  <bookViews>
    <workbookView xWindow="-120" yWindow="-120" windowWidth="29040" windowHeight="15720" xr2:uid="{F33600D3-DC54-448A-B75D-3C3EC9FC188E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reside'!$B$4:$M$162</definedName>
    <definedName name="_xlnm.Print_Area" localSheetId="27">'Pernoctaciones lugar reside año'!$B$4:$M$162</definedName>
    <definedName name="_xlnm.Print_Area" localSheetId="26">'Pernoctaciones lugar residen ac'!$B$3:$M$162</definedName>
    <definedName name="_xlnm.Print_Area" localSheetId="21">'viaj alojados lugar residen acu'!$B$4:$N$163</definedName>
    <definedName name="_xlnm.Print_Area" localSheetId="18">'viaj entr lugar res año categor'!$B$4:$B$164</definedName>
    <definedName name="_xlnm.Print_Area" localSheetId="12">'viaj entrados lugar resid años '!$B$3:$M$162</definedName>
    <definedName name="_xlnm.Print_Area" localSheetId="14">'viaj entrados lugar residen acu'!$B$4:$M$22</definedName>
    <definedName name="_xlnm.Print_Area" localSheetId="16">'viaj entrados lugar residen apt'!$B$4:$M$22</definedName>
    <definedName name="_xlnm.Print_Area" localSheetId="17">'viaj entrados lugar residen cat'!$B$3:$B$163</definedName>
    <definedName name="_xlnm.Print_Area" localSheetId="15">'viaj entrados lugar residen hot'!$B$4:$M$22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5" i="43" l="1"/>
  <c r="I135" i="43"/>
  <c r="M5" i="43"/>
  <c r="J5" i="43"/>
  <c r="I5" i="43"/>
  <c r="H5" i="43"/>
  <c r="F5" i="43"/>
  <c r="M135" i="42"/>
  <c r="K135" i="42"/>
  <c r="I135" i="42"/>
  <c r="G135" i="42"/>
  <c r="N5" i="42"/>
  <c r="F5" i="42"/>
  <c r="S5" i="42"/>
  <c r="O135" i="41"/>
  <c r="L135" i="41"/>
  <c r="K135" i="41"/>
  <c r="I135" i="41"/>
  <c r="H135" i="41"/>
  <c r="G135" i="41"/>
  <c r="N5" i="41"/>
  <c r="M5" i="41"/>
  <c r="J5" i="41"/>
  <c r="K133" i="40"/>
  <c r="N5" i="40"/>
  <c r="M5" i="40"/>
  <c r="L5" i="40"/>
  <c r="J5" i="40"/>
  <c r="K133" i="39"/>
  <c r="I133" i="39"/>
  <c r="H133" i="39"/>
  <c r="G133" i="39"/>
  <c r="T5" i="39"/>
  <c r="N5" i="39"/>
  <c r="M5" i="39"/>
  <c r="L5" i="39"/>
  <c r="J5" i="39"/>
  <c r="F5" i="39"/>
  <c r="I133" i="38"/>
  <c r="H133" i="38"/>
  <c r="T5" i="38"/>
  <c r="N5" i="38"/>
  <c r="M5" i="38"/>
  <c r="L5" i="38"/>
  <c r="F5" i="38"/>
  <c r="O123" i="37"/>
  <c r="N123" i="37"/>
  <c r="K123" i="37"/>
  <c r="G123" i="37"/>
  <c r="S5" i="37"/>
  <c r="R5" i="37"/>
  <c r="P5" i="37"/>
  <c r="I5" i="37"/>
  <c r="H5" i="37"/>
  <c r="Q5" i="37"/>
  <c r="AO29" i="35"/>
  <c r="Y29" i="35"/>
  <c r="X29" i="35"/>
  <c r="H29" i="35"/>
  <c r="BB7" i="35"/>
  <c r="BA7" i="35"/>
  <c r="AZ7" i="35"/>
  <c r="AY7" i="35"/>
  <c r="AR7" i="35"/>
  <c r="AQ7" i="35"/>
  <c r="AF7" i="35"/>
  <c r="P7" i="35"/>
  <c r="O7" i="35"/>
  <c r="H7" i="35"/>
  <c r="L96" i="33"/>
  <c r="H96" i="33"/>
  <c r="D96" i="33"/>
  <c r="N96" i="33"/>
  <c r="O74" i="33"/>
  <c r="D74" i="33"/>
  <c r="L74" i="33"/>
  <c r="F74" i="33"/>
  <c r="F52" i="33"/>
  <c r="J52" i="33"/>
  <c r="H52" i="33"/>
  <c r="D52" i="33"/>
  <c r="L30" i="33"/>
  <c r="H30" i="33"/>
  <c r="N8" i="33"/>
  <c r="J8" i="33"/>
  <c r="F8" i="33"/>
  <c r="D8" i="33"/>
  <c r="L96" i="31"/>
  <c r="H96" i="31"/>
  <c r="J96" i="31"/>
  <c r="J74" i="31"/>
  <c r="F74" i="31"/>
  <c r="D74" i="31"/>
  <c r="L74" i="31"/>
  <c r="H74" i="31"/>
  <c r="N52" i="31"/>
  <c r="H52" i="31"/>
  <c r="J52" i="31"/>
  <c r="F52" i="31"/>
  <c r="D52" i="31"/>
  <c r="L30" i="31"/>
  <c r="J30" i="31"/>
  <c r="N8" i="31"/>
  <c r="J8" i="31"/>
  <c r="L8" i="31"/>
  <c r="L272" i="30"/>
  <c r="H272" i="30"/>
  <c r="F272" i="30"/>
  <c r="D272" i="30"/>
  <c r="C271" i="30"/>
  <c r="B270" i="30"/>
  <c r="L250" i="30"/>
  <c r="H250" i="30"/>
  <c r="F250" i="30"/>
  <c r="D250" i="30"/>
  <c r="C249" i="30"/>
  <c r="B248" i="30"/>
  <c r="L228" i="30"/>
  <c r="H228" i="30"/>
  <c r="D228" i="30"/>
  <c r="C227" i="30"/>
  <c r="F228" i="30" s="1"/>
  <c r="B226" i="30"/>
  <c r="L206" i="30"/>
  <c r="D206" i="30"/>
  <c r="J206" i="30"/>
  <c r="H206" i="30"/>
  <c r="C205" i="30"/>
  <c r="F206" i="30" s="1"/>
  <c r="B204" i="30"/>
  <c r="N184" i="30"/>
  <c r="L184" i="30"/>
  <c r="J184" i="30"/>
  <c r="H184" i="30"/>
  <c r="F184" i="30"/>
  <c r="D184" i="30"/>
  <c r="C183" i="30"/>
  <c r="O184" i="30" s="1"/>
  <c r="B182" i="30"/>
  <c r="N162" i="30"/>
  <c r="J162" i="30"/>
  <c r="H162" i="30"/>
  <c r="F162" i="30"/>
  <c r="D162" i="30"/>
  <c r="L162" i="30"/>
  <c r="C161" i="30"/>
  <c r="B160" i="30"/>
  <c r="N140" i="30"/>
  <c r="J140" i="30"/>
  <c r="H140" i="30"/>
  <c r="D140" i="30"/>
  <c r="L140" i="30"/>
  <c r="F140" i="30"/>
  <c r="C139" i="30"/>
  <c r="O140" i="30" s="1"/>
  <c r="B138" i="30"/>
  <c r="J118" i="30"/>
  <c r="H118" i="30"/>
  <c r="D118" i="30"/>
  <c r="L118" i="30"/>
  <c r="F118" i="30"/>
  <c r="C117" i="30"/>
  <c r="B116" i="30"/>
  <c r="N96" i="30"/>
  <c r="D96" i="30"/>
  <c r="O96" i="30"/>
  <c r="J96" i="30"/>
  <c r="H96" i="30"/>
  <c r="F96" i="30"/>
  <c r="C95" i="30"/>
  <c r="O74" i="30"/>
  <c r="L74" i="30"/>
  <c r="D74" i="30"/>
  <c r="N74" i="30"/>
  <c r="H74" i="30"/>
  <c r="F74" i="30"/>
  <c r="C73" i="30"/>
  <c r="N52" i="30"/>
  <c r="D52" i="30"/>
  <c r="C51" i="30"/>
  <c r="N30" i="30"/>
  <c r="L30" i="30"/>
  <c r="H30" i="30"/>
  <c r="D30" i="30"/>
  <c r="O30" i="30"/>
  <c r="J30" i="30"/>
  <c r="F30" i="30"/>
  <c r="C29" i="30"/>
  <c r="J8" i="30"/>
  <c r="D8" i="30"/>
  <c r="L8" i="30"/>
  <c r="H8" i="30"/>
  <c r="C7" i="30"/>
  <c r="M6" i="28"/>
  <c r="K6" i="28"/>
  <c r="I6" i="28"/>
  <c r="B4" i="28"/>
  <c r="K6" i="27"/>
  <c r="I6" i="27"/>
  <c r="M6" i="27"/>
  <c r="L6" i="27"/>
  <c r="B3" i="27"/>
  <c r="M6" i="26"/>
  <c r="K6" i="26"/>
  <c r="L6" i="26"/>
  <c r="B4" i="26"/>
  <c r="N74" i="25"/>
  <c r="J74" i="25"/>
  <c r="L74" i="25"/>
  <c r="H74" i="25"/>
  <c r="O74" i="25"/>
  <c r="H52" i="25"/>
  <c r="F52" i="25"/>
  <c r="D52" i="25"/>
  <c r="L52" i="25"/>
  <c r="J52" i="25"/>
  <c r="F30" i="25"/>
  <c r="D30" i="25"/>
  <c r="J30" i="25"/>
  <c r="H30" i="25"/>
  <c r="O8" i="25"/>
  <c r="L8" i="25"/>
  <c r="D8" i="25"/>
  <c r="N8" i="25"/>
  <c r="H8" i="25"/>
  <c r="F8" i="25"/>
  <c r="H254" i="24"/>
  <c r="C253" i="24"/>
  <c r="D254" i="24" s="1"/>
  <c r="B252" i="24"/>
  <c r="H228" i="24"/>
  <c r="C227" i="24"/>
  <c r="D228" i="24" s="1"/>
  <c r="B226" i="24"/>
  <c r="H206" i="24"/>
  <c r="C205" i="24"/>
  <c r="D206" i="24" s="1"/>
  <c r="B204" i="24"/>
  <c r="H184" i="24"/>
  <c r="C183" i="24"/>
  <c r="D184" i="24" s="1"/>
  <c r="B182" i="24"/>
  <c r="H162" i="24"/>
  <c r="C161" i="24"/>
  <c r="D162" i="24" s="1"/>
  <c r="B160" i="24"/>
  <c r="H140" i="24"/>
  <c r="C139" i="24"/>
  <c r="D140" i="24" s="1"/>
  <c r="B138" i="24"/>
  <c r="H118" i="24"/>
  <c r="C117" i="24"/>
  <c r="D118" i="24" s="1"/>
  <c r="B116" i="24"/>
  <c r="H96" i="24"/>
  <c r="C95" i="24"/>
  <c r="D74" i="24"/>
  <c r="C73" i="24"/>
  <c r="H52" i="24"/>
  <c r="C51" i="24"/>
  <c r="H30" i="24"/>
  <c r="C29" i="24"/>
  <c r="D30" i="24" s="1"/>
  <c r="N8" i="24"/>
  <c r="L8" i="24"/>
  <c r="J8" i="24"/>
  <c r="F8" i="24"/>
  <c r="D8" i="24"/>
  <c r="O8" i="24"/>
  <c r="Z7" i="22"/>
  <c r="Y7" i="22"/>
  <c r="X7" i="22"/>
  <c r="L7" i="22"/>
  <c r="B4" i="22"/>
  <c r="S8" i="21"/>
  <c r="R8" i="21"/>
  <c r="H8" i="21"/>
  <c r="I8" i="21"/>
  <c r="B5" i="21"/>
  <c r="N7" i="19"/>
  <c r="B4" i="19"/>
  <c r="AB6" i="18"/>
  <c r="T6" i="18"/>
  <c r="K6" i="18"/>
  <c r="B3" i="18"/>
  <c r="K7" i="17"/>
  <c r="J7" i="17"/>
  <c r="I7" i="17"/>
  <c r="B4" i="17"/>
  <c r="AA7" i="16"/>
  <c r="Z7" i="16"/>
  <c r="B4" i="16"/>
  <c r="Y7" i="15"/>
  <c r="X7" i="15"/>
  <c r="W7" i="15"/>
  <c r="M7" i="15"/>
  <c r="I7" i="15"/>
  <c r="L7" i="15"/>
  <c r="B4" i="15"/>
  <c r="T9" i="14"/>
  <c r="B6" i="14"/>
  <c r="X6" i="13"/>
  <c r="M6" i="13"/>
  <c r="J6" i="13"/>
  <c r="I6" i="13"/>
  <c r="B3" i="13"/>
  <c r="W5" i="12"/>
  <c r="V5" i="12"/>
  <c r="N5" i="12"/>
  <c r="O74" i="10"/>
  <c r="N74" i="10"/>
  <c r="H74" i="10"/>
  <c r="D74" i="10"/>
  <c r="L74" i="10"/>
  <c r="C73" i="10"/>
  <c r="O52" i="10"/>
  <c r="N52" i="10"/>
  <c r="L52" i="10"/>
  <c r="F52" i="10"/>
  <c r="D52" i="10"/>
  <c r="C51" i="10"/>
  <c r="N30" i="10"/>
  <c r="L30" i="10"/>
  <c r="J30" i="10"/>
  <c r="D30" i="10"/>
  <c r="C29" i="10"/>
  <c r="L8" i="10"/>
  <c r="J8" i="10"/>
  <c r="H8" i="10"/>
  <c r="D8" i="10"/>
  <c r="C7" i="10"/>
  <c r="S8" i="9"/>
  <c r="P8" i="9"/>
  <c r="J272" i="8"/>
  <c r="H272" i="8"/>
  <c r="D272" i="8"/>
  <c r="N272" i="8"/>
  <c r="L272" i="8"/>
  <c r="F272" i="8"/>
  <c r="C271" i="8"/>
  <c r="B270" i="8"/>
  <c r="O250" i="8"/>
  <c r="J250" i="8"/>
  <c r="H250" i="8"/>
  <c r="D250" i="8"/>
  <c r="N250" i="8"/>
  <c r="L250" i="8"/>
  <c r="F250" i="8"/>
  <c r="C249" i="8"/>
  <c r="B248" i="8"/>
  <c r="J228" i="8"/>
  <c r="H228" i="8"/>
  <c r="D228" i="8"/>
  <c r="N228" i="8"/>
  <c r="L228" i="8"/>
  <c r="F228" i="8"/>
  <c r="C227" i="8"/>
  <c r="B226" i="8"/>
  <c r="O206" i="8"/>
  <c r="J206" i="8"/>
  <c r="H206" i="8"/>
  <c r="D206" i="8"/>
  <c r="N206" i="8"/>
  <c r="L206" i="8"/>
  <c r="F206" i="8"/>
  <c r="C205" i="8"/>
  <c r="B204" i="8"/>
  <c r="J184" i="8"/>
  <c r="H184" i="8"/>
  <c r="D184" i="8"/>
  <c r="N184" i="8"/>
  <c r="L184" i="8"/>
  <c r="F184" i="8"/>
  <c r="C183" i="8"/>
  <c r="B182" i="8"/>
  <c r="O162" i="8"/>
  <c r="J162" i="8"/>
  <c r="D162" i="8"/>
  <c r="N162" i="8"/>
  <c r="L162" i="8"/>
  <c r="H162" i="8"/>
  <c r="F162" i="8"/>
  <c r="C161" i="8"/>
  <c r="B160" i="8"/>
  <c r="O140" i="8"/>
  <c r="J140" i="8"/>
  <c r="D140" i="8"/>
  <c r="N140" i="8"/>
  <c r="L140" i="8"/>
  <c r="H140" i="8"/>
  <c r="F140" i="8"/>
  <c r="C139" i="8"/>
  <c r="B138" i="8"/>
  <c r="J118" i="8"/>
  <c r="D118" i="8"/>
  <c r="N118" i="8"/>
  <c r="L118" i="8"/>
  <c r="H118" i="8"/>
  <c r="F118" i="8"/>
  <c r="C117" i="8"/>
  <c r="B116" i="8"/>
  <c r="J96" i="8"/>
  <c r="D96" i="8"/>
  <c r="N96" i="8"/>
  <c r="L96" i="8"/>
  <c r="H96" i="8"/>
  <c r="F96" i="8"/>
  <c r="C95" i="8"/>
  <c r="H74" i="8"/>
  <c r="F74" i="8"/>
  <c r="D74" i="8"/>
  <c r="C73" i="8"/>
  <c r="O52" i="8"/>
  <c r="N52" i="8"/>
  <c r="L52" i="8"/>
  <c r="F52" i="8"/>
  <c r="D52" i="8"/>
  <c r="C51" i="8"/>
  <c r="N30" i="8"/>
  <c r="L30" i="8"/>
  <c r="D30" i="8"/>
  <c r="O30" i="8"/>
  <c r="J30" i="8"/>
  <c r="H30" i="8"/>
  <c r="F30" i="8"/>
  <c r="C29" i="8"/>
  <c r="L8" i="8"/>
  <c r="J8" i="8"/>
  <c r="H8" i="8"/>
  <c r="D8" i="8"/>
  <c r="C7" i="8"/>
  <c r="B3" i="6"/>
  <c r="W6" i="5"/>
  <c r="U6" i="5"/>
  <c r="M6" i="5"/>
  <c r="J6" i="5"/>
  <c r="I6" i="5"/>
  <c r="B3" i="5"/>
  <c r="N152" i="3"/>
  <c r="K152" i="3"/>
  <c r="J152" i="3"/>
  <c r="N79" i="3"/>
  <c r="K79" i="3"/>
  <c r="J79" i="3"/>
  <c r="N6" i="3"/>
  <c r="K6" i="3"/>
  <c r="J6" i="3"/>
  <c r="L6" i="3"/>
  <c r="M6" i="3"/>
  <c r="N56" i="2"/>
  <c r="N31" i="2"/>
  <c r="L31" i="2"/>
  <c r="J31" i="2"/>
  <c r="M31" i="2"/>
  <c r="B39" i="1"/>
  <c r="B38" i="1"/>
  <c r="B37" i="1"/>
  <c r="M2" i="1"/>
  <c r="M24" i="2" l="1"/>
  <c r="L24" i="2"/>
  <c r="J142" i="3"/>
  <c r="N142" i="3"/>
  <c r="K142" i="3"/>
  <c r="K215" i="3"/>
  <c r="J215" i="3"/>
  <c r="L215" i="3"/>
  <c r="M215" i="3"/>
  <c r="J77" i="8"/>
  <c r="I68" i="2"/>
  <c r="N65" i="2"/>
  <c r="K65" i="2"/>
  <c r="J65" i="2"/>
  <c r="U37" i="5"/>
  <c r="T37" i="5"/>
  <c r="V37" i="5"/>
  <c r="S37" i="5"/>
  <c r="L61" i="3"/>
  <c r="M61" i="3"/>
  <c r="K61" i="3"/>
  <c r="J61" i="3"/>
  <c r="H115" i="3"/>
  <c r="T49" i="5"/>
  <c r="V49" i="5"/>
  <c r="K11" i="6"/>
  <c r="J11" i="6"/>
  <c r="L11" i="6"/>
  <c r="I11" i="6"/>
  <c r="T28" i="6"/>
  <c r="V28" i="6"/>
  <c r="G18" i="2"/>
  <c r="E43" i="2"/>
  <c r="K58" i="2"/>
  <c r="J58" i="2"/>
  <c r="K66" i="2"/>
  <c r="J66" i="2"/>
  <c r="N7" i="3"/>
  <c r="M7" i="3"/>
  <c r="L7" i="3"/>
  <c r="K7" i="3"/>
  <c r="J7" i="3"/>
  <c r="N15" i="3"/>
  <c r="M15" i="3"/>
  <c r="K15" i="3"/>
  <c r="L15" i="3"/>
  <c r="J15" i="3"/>
  <c r="K19" i="3"/>
  <c r="N19" i="3"/>
  <c r="M19" i="3"/>
  <c r="L19" i="3"/>
  <c r="J19" i="3"/>
  <c r="N27" i="3"/>
  <c r="M27" i="3"/>
  <c r="K27" i="3"/>
  <c r="L27" i="3"/>
  <c r="J27" i="3"/>
  <c r="K31" i="3"/>
  <c r="N31" i="3"/>
  <c r="M31" i="3"/>
  <c r="L31" i="3"/>
  <c r="J31" i="3"/>
  <c r="N35" i="3"/>
  <c r="M35" i="3"/>
  <c r="L35" i="3"/>
  <c r="K35" i="3"/>
  <c r="J35" i="3"/>
  <c r="K46" i="3"/>
  <c r="M46" i="3"/>
  <c r="L46" i="3"/>
  <c r="J46" i="3"/>
  <c r="K66" i="3"/>
  <c r="N66" i="3"/>
  <c r="M66" i="3"/>
  <c r="L66" i="3"/>
  <c r="J66" i="3"/>
  <c r="K80" i="3"/>
  <c r="N80" i="3"/>
  <c r="M80" i="3"/>
  <c r="L80" i="3"/>
  <c r="J80" i="3"/>
  <c r="N88" i="3"/>
  <c r="K88" i="3"/>
  <c r="M88" i="3"/>
  <c r="L88" i="3"/>
  <c r="J88" i="3"/>
  <c r="N92" i="3"/>
  <c r="M92" i="3"/>
  <c r="K92" i="3"/>
  <c r="L92" i="3"/>
  <c r="J92" i="3"/>
  <c r="N104" i="3"/>
  <c r="K104" i="3"/>
  <c r="I115" i="3"/>
  <c r="M104" i="3"/>
  <c r="L104" i="3"/>
  <c r="J104" i="3"/>
  <c r="E117" i="3"/>
  <c r="N108" i="3"/>
  <c r="M108" i="3"/>
  <c r="L108" i="3"/>
  <c r="K108" i="3"/>
  <c r="J108" i="3"/>
  <c r="I119" i="3"/>
  <c r="E121" i="3"/>
  <c r="N135" i="3"/>
  <c r="K135" i="3"/>
  <c r="J135" i="3"/>
  <c r="N143" i="3"/>
  <c r="K143" i="3"/>
  <c r="J143" i="3"/>
  <c r="N153" i="3"/>
  <c r="K153" i="3"/>
  <c r="J153" i="3"/>
  <c r="N157" i="3"/>
  <c r="K157" i="3"/>
  <c r="J157" i="3"/>
  <c r="N161" i="3"/>
  <c r="K161" i="3"/>
  <c r="J161" i="3"/>
  <c r="K165" i="3"/>
  <c r="J165" i="3"/>
  <c r="K169" i="3"/>
  <c r="J169" i="3"/>
  <c r="K173" i="3"/>
  <c r="J173" i="3"/>
  <c r="K177" i="3"/>
  <c r="J177" i="3"/>
  <c r="K181" i="3"/>
  <c r="J181" i="3"/>
  <c r="K185" i="3"/>
  <c r="J185" i="3"/>
  <c r="K209" i="3"/>
  <c r="J209" i="3"/>
  <c r="M7" i="5"/>
  <c r="L7" i="5"/>
  <c r="J7" i="5"/>
  <c r="S15" i="5"/>
  <c r="U15" i="5"/>
  <c r="S18" i="5"/>
  <c r="U18" i="5"/>
  <c r="L26" i="5"/>
  <c r="J26" i="5"/>
  <c r="M42" i="5"/>
  <c r="J12" i="8"/>
  <c r="J39" i="8"/>
  <c r="F63" i="8"/>
  <c r="H82" i="8"/>
  <c r="J85" i="8"/>
  <c r="L100" i="8"/>
  <c r="O103" i="8"/>
  <c r="N103" i="8"/>
  <c r="O144" i="8"/>
  <c r="N144" i="8"/>
  <c r="L190" i="8"/>
  <c r="L234" i="8"/>
  <c r="G12" i="9"/>
  <c r="S14" i="9"/>
  <c r="R14" i="9"/>
  <c r="D55" i="11"/>
  <c r="E149" i="14"/>
  <c r="M14" i="15"/>
  <c r="L14" i="15"/>
  <c r="K14" i="15"/>
  <c r="J14" i="15"/>
  <c r="I14" i="15"/>
  <c r="D51" i="17"/>
  <c r="L45" i="3"/>
  <c r="M45" i="3"/>
  <c r="K45" i="3"/>
  <c r="J45" i="3"/>
  <c r="H123" i="3"/>
  <c r="U21" i="5"/>
  <c r="S21" i="5"/>
  <c r="F11" i="8"/>
  <c r="F41" i="8"/>
  <c r="F100" i="8"/>
  <c r="F174" i="8"/>
  <c r="O232" i="8"/>
  <c r="N232" i="8"/>
  <c r="F262" i="8"/>
  <c r="N34" i="2"/>
  <c r="M34" i="2"/>
  <c r="L34" i="2"/>
  <c r="K34" i="2"/>
  <c r="J34" i="2"/>
  <c r="K38" i="2"/>
  <c r="N38" i="2"/>
  <c r="M38" i="2"/>
  <c r="L38" i="2"/>
  <c r="J38" i="2"/>
  <c r="N49" i="2"/>
  <c r="M49" i="2"/>
  <c r="L49" i="2"/>
  <c r="K49" i="2"/>
  <c r="J49" i="2"/>
  <c r="K62" i="2"/>
  <c r="J62" i="2"/>
  <c r="K72" i="2"/>
  <c r="N72" i="2"/>
  <c r="J72" i="2"/>
  <c r="N11" i="3"/>
  <c r="K11" i="3"/>
  <c r="M11" i="3"/>
  <c r="L11" i="3"/>
  <c r="J11" i="3"/>
  <c r="K23" i="3"/>
  <c r="N23" i="3"/>
  <c r="M23" i="3"/>
  <c r="L23" i="3"/>
  <c r="J23" i="3"/>
  <c r="N39" i="3"/>
  <c r="K39" i="3"/>
  <c r="M39" i="3"/>
  <c r="L39" i="3"/>
  <c r="J39" i="3"/>
  <c r="M54" i="3"/>
  <c r="L54" i="3"/>
  <c r="K54" i="3"/>
  <c r="J54" i="3"/>
  <c r="K62" i="3"/>
  <c r="N62" i="3"/>
  <c r="M62" i="3"/>
  <c r="L62" i="3"/>
  <c r="J62" i="3"/>
  <c r="N70" i="3"/>
  <c r="M70" i="3"/>
  <c r="K70" i="3"/>
  <c r="L70" i="3"/>
  <c r="J70" i="3"/>
  <c r="N84" i="3"/>
  <c r="M84" i="3"/>
  <c r="L84" i="3"/>
  <c r="K84" i="3"/>
  <c r="J84" i="3"/>
  <c r="N96" i="3"/>
  <c r="M96" i="3"/>
  <c r="L96" i="3"/>
  <c r="K96" i="3"/>
  <c r="J96" i="3"/>
  <c r="N100" i="3"/>
  <c r="M100" i="3"/>
  <c r="L100" i="3"/>
  <c r="K100" i="3"/>
  <c r="J100" i="3"/>
  <c r="E113" i="3"/>
  <c r="G116" i="3"/>
  <c r="G120" i="3"/>
  <c r="N112" i="3"/>
  <c r="K112" i="3"/>
  <c r="I123" i="3"/>
  <c r="M112" i="3"/>
  <c r="L112" i="3"/>
  <c r="J112" i="3"/>
  <c r="N139" i="3"/>
  <c r="K139" i="3"/>
  <c r="J139" i="3"/>
  <c r="M47" i="3"/>
  <c r="J47" i="3"/>
  <c r="L47" i="3"/>
  <c r="K47" i="3"/>
  <c r="J55" i="3"/>
  <c r="M55" i="3"/>
  <c r="L55" i="3"/>
  <c r="K55" i="3"/>
  <c r="F113" i="3"/>
  <c r="H116" i="3"/>
  <c r="F117" i="3"/>
  <c r="H120" i="3"/>
  <c r="F121" i="3"/>
  <c r="M15" i="5"/>
  <c r="L15" i="5"/>
  <c r="J15" i="5"/>
  <c r="M23" i="5"/>
  <c r="K23" i="5"/>
  <c r="J23" i="5"/>
  <c r="L23" i="5"/>
  <c r="I23" i="5"/>
  <c r="M39" i="5"/>
  <c r="K39" i="5"/>
  <c r="J39" i="5"/>
  <c r="L39" i="5"/>
  <c r="I39" i="5"/>
  <c r="J11" i="8"/>
  <c r="L16" i="8"/>
  <c r="J31" i="8"/>
  <c r="H41" i="8"/>
  <c r="O62" i="8"/>
  <c r="N62" i="8"/>
  <c r="J102" i="8"/>
  <c r="L105" i="8"/>
  <c r="H120" i="8"/>
  <c r="L146" i="8"/>
  <c r="J192" i="8"/>
  <c r="J236" i="8"/>
  <c r="J276" i="8"/>
  <c r="I18" i="9"/>
  <c r="D11" i="11"/>
  <c r="V22" i="12"/>
  <c r="U22" i="12"/>
  <c r="J149" i="13"/>
  <c r="I149" i="13"/>
  <c r="K149" i="13"/>
  <c r="L149" i="13"/>
  <c r="F149" i="14"/>
  <c r="L53" i="3"/>
  <c r="M53" i="3"/>
  <c r="K53" i="3"/>
  <c r="J53" i="3"/>
  <c r="J19" i="5"/>
  <c r="I19" i="5"/>
  <c r="L19" i="5"/>
  <c r="K19" i="5"/>
  <c r="L13" i="8"/>
  <c r="L37" i="8"/>
  <c r="L108" i="8"/>
  <c r="J126" i="8"/>
  <c r="G17" i="9"/>
  <c r="G186" i="3"/>
  <c r="G190" i="3"/>
  <c r="G194" i="3"/>
  <c r="M45" i="5"/>
  <c r="M12" i="5"/>
  <c r="J12" i="5"/>
  <c r="L12" i="5"/>
  <c r="M36" i="5"/>
  <c r="J10" i="8"/>
  <c r="J18" i="8"/>
  <c r="L21" i="8"/>
  <c r="O54" i="8"/>
  <c r="N54" i="8"/>
  <c r="L64" i="8"/>
  <c r="H79" i="8"/>
  <c r="L97" i="8"/>
  <c r="O100" i="8"/>
  <c r="N100" i="8"/>
  <c r="J107" i="8"/>
  <c r="J148" i="8"/>
  <c r="I10" i="9"/>
  <c r="E15" i="9"/>
  <c r="D79" i="11"/>
  <c r="V38" i="12"/>
  <c r="U38" i="12"/>
  <c r="AA17" i="13"/>
  <c r="K95" i="14"/>
  <c r="J95" i="14"/>
  <c r="I95" i="14"/>
  <c r="F18" i="2"/>
  <c r="H192" i="3"/>
  <c r="T44" i="6"/>
  <c r="V44" i="6"/>
  <c r="J34" i="8"/>
  <c r="J80" i="8"/>
  <c r="O98" i="8"/>
  <c r="N98" i="8"/>
  <c r="F218" i="8"/>
  <c r="K29" i="13"/>
  <c r="I29" i="13"/>
  <c r="N63" i="2"/>
  <c r="M12" i="3"/>
  <c r="L12" i="3"/>
  <c r="K12" i="3"/>
  <c r="J12" i="3"/>
  <c r="N12" i="3"/>
  <c r="M16" i="3"/>
  <c r="L16" i="3"/>
  <c r="K16" i="3"/>
  <c r="J16" i="3"/>
  <c r="N16" i="3"/>
  <c r="M48" i="3"/>
  <c r="L48" i="3"/>
  <c r="K48" i="3"/>
  <c r="J48" i="3"/>
  <c r="M63" i="3"/>
  <c r="L63" i="3"/>
  <c r="K63" i="3"/>
  <c r="J63" i="3"/>
  <c r="N63" i="3"/>
  <c r="M67" i="3"/>
  <c r="L67" i="3"/>
  <c r="K67" i="3"/>
  <c r="N67" i="3"/>
  <c r="J67" i="3"/>
  <c r="M89" i="3"/>
  <c r="L89" i="3"/>
  <c r="N89" i="3"/>
  <c r="K89" i="3"/>
  <c r="J89" i="3"/>
  <c r="E114" i="3"/>
  <c r="G117" i="3"/>
  <c r="E122" i="3"/>
  <c r="L41" i="3"/>
  <c r="K41" i="3"/>
  <c r="J41" i="3"/>
  <c r="M41" i="3"/>
  <c r="L49" i="3"/>
  <c r="K49" i="3"/>
  <c r="J49" i="3"/>
  <c r="M49" i="3"/>
  <c r="L57" i="3"/>
  <c r="K57" i="3"/>
  <c r="J57" i="3"/>
  <c r="M57" i="3"/>
  <c r="H113" i="3"/>
  <c r="F114" i="3"/>
  <c r="H117" i="3"/>
  <c r="F118" i="3"/>
  <c r="H121" i="3"/>
  <c r="F122" i="3"/>
  <c r="H186" i="3"/>
  <c r="H190" i="3"/>
  <c r="H194" i="3"/>
  <c r="M9" i="5"/>
  <c r="I9" i="5"/>
  <c r="K9" i="5"/>
  <c r="T14" i="5"/>
  <c r="S14" i="5"/>
  <c r="V14" i="5"/>
  <c r="U14" i="5"/>
  <c r="J27" i="5"/>
  <c r="L27" i="5"/>
  <c r="J43" i="5"/>
  <c r="M43" i="5"/>
  <c r="L43" i="5"/>
  <c r="O11" i="8"/>
  <c r="N11" i="8"/>
  <c r="J15" i="8"/>
  <c r="O16" i="8"/>
  <c r="N16" i="8"/>
  <c r="O33" i="8"/>
  <c r="N33" i="8"/>
  <c r="L43" i="8"/>
  <c r="H63" i="8"/>
  <c r="F82" i="8"/>
  <c r="F81" i="8"/>
  <c r="J99" i="8"/>
  <c r="L102" i="8"/>
  <c r="O166" i="8"/>
  <c r="N166" i="8"/>
  <c r="O210" i="8"/>
  <c r="N210" i="8"/>
  <c r="O254" i="8"/>
  <c r="N254" i="8"/>
  <c r="V54" i="12"/>
  <c r="U54" i="12"/>
  <c r="K98" i="13"/>
  <c r="I98" i="13"/>
  <c r="K156" i="14"/>
  <c r="J156" i="14"/>
  <c r="I156" i="14"/>
  <c r="M121" i="15"/>
  <c r="L121" i="15"/>
  <c r="K121" i="15"/>
  <c r="J121" i="15"/>
  <c r="I121" i="15"/>
  <c r="L53" i="16"/>
  <c r="K53" i="16"/>
  <c r="J53" i="16"/>
  <c r="I53" i="16"/>
  <c r="K111" i="17"/>
  <c r="I111" i="17"/>
  <c r="H119" i="3"/>
  <c r="H188" i="3"/>
  <c r="J16" i="5"/>
  <c r="I16" i="5"/>
  <c r="M16" i="5"/>
  <c r="L16" i="5"/>
  <c r="K16" i="5"/>
  <c r="J51" i="5"/>
  <c r="L51" i="5"/>
  <c r="T9" i="6"/>
  <c r="V9" i="6"/>
  <c r="O11" i="33"/>
  <c r="N11" i="33"/>
  <c r="M73" i="2"/>
  <c r="L73" i="2"/>
  <c r="N73" i="2"/>
  <c r="M20" i="3"/>
  <c r="L20" i="3"/>
  <c r="K20" i="3"/>
  <c r="N20" i="3"/>
  <c r="J20" i="3"/>
  <c r="M32" i="3"/>
  <c r="L32" i="3"/>
  <c r="K32" i="3"/>
  <c r="J32" i="3"/>
  <c r="N32" i="3"/>
  <c r="M36" i="3"/>
  <c r="L36" i="3"/>
  <c r="K36" i="3"/>
  <c r="J36" i="3"/>
  <c r="N36" i="3"/>
  <c r="M56" i="3"/>
  <c r="L56" i="3"/>
  <c r="K56" i="3"/>
  <c r="J56" i="3"/>
  <c r="M81" i="3"/>
  <c r="L81" i="3"/>
  <c r="N81" i="3"/>
  <c r="K81" i="3"/>
  <c r="J81" i="3"/>
  <c r="M85" i="3"/>
  <c r="L85" i="3"/>
  <c r="K85" i="3"/>
  <c r="N85" i="3"/>
  <c r="J85" i="3"/>
  <c r="M97" i="3"/>
  <c r="L97" i="3"/>
  <c r="N97" i="3"/>
  <c r="K97" i="3"/>
  <c r="J97" i="3"/>
  <c r="M101" i="3"/>
  <c r="L101" i="3"/>
  <c r="K101" i="3"/>
  <c r="J101" i="3"/>
  <c r="N101" i="3"/>
  <c r="M105" i="3"/>
  <c r="I116" i="3"/>
  <c r="L105" i="3"/>
  <c r="K105" i="3"/>
  <c r="J105" i="3"/>
  <c r="N105" i="3"/>
  <c r="M109" i="3"/>
  <c r="L109" i="3"/>
  <c r="K109" i="3"/>
  <c r="J109" i="3"/>
  <c r="I120" i="3"/>
  <c r="N109" i="3"/>
  <c r="N158" i="3"/>
  <c r="L32" i="2"/>
  <c r="N32" i="2"/>
  <c r="M32" i="2"/>
  <c r="N36" i="2"/>
  <c r="M36" i="2"/>
  <c r="L36" i="2"/>
  <c r="L40" i="2"/>
  <c r="N40" i="2"/>
  <c r="M40" i="2"/>
  <c r="I43" i="2"/>
  <c r="L47" i="2"/>
  <c r="M47" i="2"/>
  <c r="G68" i="2"/>
  <c r="K9" i="3"/>
  <c r="J9" i="3"/>
  <c r="L9" i="3"/>
  <c r="N9" i="3"/>
  <c r="M9" i="3"/>
  <c r="K13" i="3"/>
  <c r="J13" i="3"/>
  <c r="L13" i="3"/>
  <c r="N13" i="3"/>
  <c r="M13" i="3"/>
  <c r="K17" i="3"/>
  <c r="L17" i="3"/>
  <c r="J17" i="3"/>
  <c r="N17" i="3"/>
  <c r="M17" i="3"/>
  <c r="K21" i="3"/>
  <c r="L21" i="3"/>
  <c r="J21" i="3"/>
  <c r="N21" i="3"/>
  <c r="M21" i="3"/>
  <c r="K25" i="3"/>
  <c r="L25" i="3"/>
  <c r="J25" i="3"/>
  <c r="N25" i="3"/>
  <c r="M25" i="3"/>
  <c r="K29" i="3"/>
  <c r="J29" i="3"/>
  <c r="L29" i="3"/>
  <c r="N29" i="3"/>
  <c r="M29" i="3"/>
  <c r="K33" i="3"/>
  <c r="J33" i="3"/>
  <c r="L33" i="3"/>
  <c r="N33" i="3"/>
  <c r="M33" i="3"/>
  <c r="K37" i="3"/>
  <c r="J37" i="3"/>
  <c r="L37" i="3"/>
  <c r="N37" i="3"/>
  <c r="M37" i="3"/>
  <c r="K42" i="3"/>
  <c r="J42" i="3"/>
  <c r="L42" i="3"/>
  <c r="M42" i="3"/>
  <c r="K50" i="3"/>
  <c r="J50" i="3"/>
  <c r="M50" i="3"/>
  <c r="L50" i="3"/>
  <c r="K58" i="3"/>
  <c r="J58" i="3"/>
  <c r="L58" i="3"/>
  <c r="M58" i="3"/>
  <c r="K64" i="3"/>
  <c r="J64" i="3"/>
  <c r="L64" i="3"/>
  <c r="N64" i="3"/>
  <c r="M64" i="3"/>
  <c r="K68" i="3"/>
  <c r="J68" i="3"/>
  <c r="N68" i="3"/>
  <c r="L68" i="3"/>
  <c r="M68" i="3"/>
  <c r="K72" i="3"/>
  <c r="J72" i="3"/>
  <c r="N72" i="3"/>
  <c r="L72" i="3"/>
  <c r="M72" i="3"/>
  <c r="K82" i="3"/>
  <c r="J82" i="3"/>
  <c r="L82" i="3"/>
  <c r="N82" i="3"/>
  <c r="M82" i="3"/>
  <c r="K86" i="3"/>
  <c r="J86" i="3"/>
  <c r="N86" i="3"/>
  <c r="M86" i="3"/>
  <c r="L86" i="3"/>
  <c r="K90" i="3"/>
  <c r="J90" i="3"/>
  <c r="N90" i="3"/>
  <c r="M90" i="3"/>
  <c r="L90" i="3"/>
  <c r="K94" i="3"/>
  <c r="J94" i="3"/>
  <c r="L94" i="3"/>
  <c r="N94" i="3"/>
  <c r="M94" i="3"/>
  <c r="K98" i="3"/>
  <c r="J98" i="3"/>
  <c r="L98" i="3"/>
  <c r="N98" i="3"/>
  <c r="M98" i="3"/>
  <c r="K102" i="3"/>
  <c r="J102" i="3"/>
  <c r="I113" i="3"/>
  <c r="L102" i="3"/>
  <c r="N102" i="3"/>
  <c r="M102" i="3"/>
  <c r="G114" i="3"/>
  <c r="E115" i="3"/>
  <c r="I117" i="3"/>
  <c r="K106" i="3"/>
  <c r="J106" i="3"/>
  <c r="N106" i="3"/>
  <c r="M106" i="3"/>
  <c r="L106" i="3"/>
  <c r="G118" i="3"/>
  <c r="E119" i="3"/>
  <c r="K110" i="3"/>
  <c r="J110" i="3"/>
  <c r="I121" i="3"/>
  <c r="L110" i="3"/>
  <c r="N110" i="3"/>
  <c r="M110" i="3"/>
  <c r="G122" i="3"/>
  <c r="E123" i="3"/>
  <c r="I20" i="5"/>
  <c r="K20" i="5"/>
  <c r="M34" i="5"/>
  <c r="L10" i="8"/>
  <c r="L18" i="8"/>
  <c r="L35" i="8"/>
  <c r="O38" i="8"/>
  <c r="N38" i="8"/>
  <c r="H80" i="8"/>
  <c r="J104" i="8"/>
  <c r="L168" i="8"/>
  <c r="L212" i="8"/>
  <c r="L256" i="8"/>
  <c r="E11" i="9"/>
  <c r="G13" i="9"/>
  <c r="M19" i="9"/>
  <c r="D31" i="11"/>
  <c r="M24" i="12"/>
  <c r="J24" i="12"/>
  <c r="I24" i="12"/>
  <c r="F120" i="3"/>
  <c r="W7" i="5"/>
  <c r="S7" i="5"/>
  <c r="U7" i="5"/>
  <c r="O188" i="8"/>
  <c r="N188" i="8"/>
  <c r="N10" i="12"/>
  <c r="M10" i="12"/>
  <c r="M39" i="2"/>
  <c r="L39" i="2"/>
  <c r="I42" i="2"/>
  <c r="N39" i="2"/>
  <c r="M24" i="3"/>
  <c r="L24" i="3"/>
  <c r="K24" i="3"/>
  <c r="J24" i="3"/>
  <c r="N24" i="3"/>
  <c r="G113" i="3"/>
  <c r="E118" i="3"/>
  <c r="G121" i="3"/>
  <c r="N136" i="3"/>
  <c r="N140" i="3"/>
  <c r="M144" i="3"/>
  <c r="L144" i="3"/>
  <c r="N144" i="3"/>
  <c r="N154" i="3"/>
  <c r="J43" i="3"/>
  <c r="K43" i="3"/>
  <c r="M43" i="3"/>
  <c r="L43" i="3"/>
  <c r="J51" i="3"/>
  <c r="K51" i="3"/>
  <c r="M51" i="3"/>
  <c r="L51" i="3"/>
  <c r="J59" i="3"/>
  <c r="K59" i="3"/>
  <c r="M59" i="3"/>
  <c r="L59" i="3"/>
  <c r="H114" i="3"/>
  <c r="F115" i="3"/>
  <c r="H118" i="3"/>
  <c r="F119" i="3"/>
  <c r="H122" i="3"/>
  <c r="F123" i="3"/>
  <c r="J11" i="5"/>
  <c r="L11" i="5"/>
  <c r="M11" i="5"/>
  <c r="J31" i="5"/>
  <c r="L31" i="5"/>
  <c r="M47" i="5"/>
  <c r="J47" i="5"/>
  <c r="L47" i="5"/>
  <c r="L9" i="8"/>
  <c r="O15" i="8"/>
  <c r="N15" i="8"/>
  <c r="J20" i="8"/>
  <c r="J37" i="8"/>
  <c r="L40" i="8"/>
  <c r="H60" i="8"/>
  <c r="O122" i="8"/>
  <c r="N122" i="8"/>
  <c r="J170" i="8"/>
  <c r="J214" i="8"/>
  <c r="J258" i="8"/>
  <c r="L21" i="10"/>
  <c r="N49" i="12"/>
  <c r="M49" i="12"/>
  <c r="M40" i="12"/>
  <c r="K64" i="13"/>
  <c r="I64" i="13"/>
  <c r="D65" i="16"/>
  <c r="F116" i="3"/>
  <c r="H196" i="3"/>
  <c r="J35" i="5"/>
  <c r="M35" i="5"/>
  <c r="L35" i="5"/>
  <c r="K30" i="6"/>
  <c r="J30" i="6"/>
  <c r="L30" i="6"/>
  <c r="I30" i="6"/>
  <c r="K46" i="6"/>
  <c r="J46" i="6"/>
  <c r="L46" i="6"/>
  <c r="I46" i="6"/>
  <c r="F54" i="8"/>
  <c r="M35" i="2"/>
  <c r="L35" i="2"/>
  <c r="N35" i="2"/>
  <c r="G67" i="2"/>
  <c r="M8" i="3"/>
  <c r="L8" i="3"/>
  <c r="J8" i="3"/>
  <c r="K8" i="3"/>
  <c r="N8" i="3"/>
  <c r="M28" i="3"/>
  <c r="L28" i="3"/>
  <c r="K28" i="3"/>
  <c r="N28" i="3"/>
  <c r="J28" i="3"/>
  <c r="M40" i="3"/>
  <c r="L40" i="3"/>
  <c r="K40" i="3"/>
  <c r="J40" i="3"/>
  <c r="M71" i="3"/>
  <c r="L71" i="3"/>
  <c r="K71" i="3"/>
  <c r="N71" i="3"/>
  <c r="J71" i="3"/>
  <c r="M93" i="3"/>
  <c r="L93" i="3"/>
  <c r="N93" i="3"/>
  <c r="K93" i="3"/>
  <c r="J93" i="3"/>
  <c r="G17" i="2"/>
  <c r="E18" i="2"/>
  <c r="N33" i="2"/>
  <c r="M33" i="2"/>
  <c r="L33" i="2"/>
  <c r="M37" i="2"/>
  <c r="N37" i="2"/>
  <c r="L37" i="2"/>
  <c r="E42" i="2"/>
  <c r="M41" i="2"/>
  <c r="L41" i="2"/>
  <c r="M48" i="2"/>
  <c r="J48" i="2"/>
  <c r="L48" i="2"/>
  <c r="K48" i="2"/>
  <c r="M10" i="3"/>
  <c r="J10" i="3"/>
  <c r="N10" i="3"/>
  <c r="L10" i="3"/>
  <c r="K10" i="3"/>
  <c r="M14" i="3"/>
  <c r="J14" i="3"/>
  <c r="N14" i="3"/>
  <c r="L14" i="3"/>
  <c r="K14" i="3"/>
  <c r="M18" i="3"/>
  <c r="J18" i="3"/>
  <c r="N18" i="3"/>
  <c r="L18" i="3"/>
  <c r="K18" i="3"/>
  <c r="N22" i="3"/>
  <c r="M22" i="3"/>
  <c r="J22" i="3"/>
  <c r="L22" i="3"/>
  <c r="K22" i="3"/>
  <c r="N26" i="3"/>
  <c r="M26" i="3"/>
  <c r="J26" i="3"/>
  <c r="L26" i="3"/>
  <c r="K26" i="3"/>
  <c r="N30" i="3"/>
  <c r="M30" i="3"/>
  <c r="L30" i="3"/>
  <c r="K30" i="3"/>
  <c r="J30" i="3"/>
  <c r="N34" i="3"/>
  <c r="M34" i="3"/>
  <c r="L34" i="3"/>
  <c r="K34" i="3"/>
  <c r="J34" i="3"/>
  <c r="N38" i="3"/>
  <c r="M38" i="3"/>
  <c r="J38" i="3"/>
  <c r="L38" i="3"/>
  <c r="K38" i="3"/>
  <c r="M44" i="3"/>
  <c r="J44" i="3"/>
  <c r="L44" i="3"/>
  <c r="K44" i="3"/>
  <c r="M52" i="3"/>
  <c r="J52" i="3"/>
  <c r="L52" i="3"/>
  <c r="K52" i="3"/>
  <c r="M60" i="3"/>
  <c r="J60" i="3"/>
  <c r="L60" i="3"/>
  <c r="K60" i="3"/>
  <c r="M65" i="3"/>
  <c r="J65" i="3"/>
  <c r="N65" i="3"/>
  <c r="L65" i="3"/>
  <c r="K65" i="3"/>
  <c r="M69" i="3"/>
  <c r="J69" i="3"/>
  <c r="N69" i="3"/>
  <c r="L69" i="3"/>
  <c r="K69" i="3"/>
  <c r="N83" i="3"/>
  <c r="M83" i="3"/>
  <c r="J83" i="3"/>
  <c r="L83" i="3"/>
  <c r="K83" i="3"/>
  <c r="M87" i="3"/>
  <c r="N87" i="3"/>
  <c r="L87" i="3"/>
  <c r="K87" i="3"/>
  <c r="J87" i="3"/>
  <c r="J91" i="3"/>
  <c r="M91" i="3"/>
  <c r="N91" i="3"/>
  <c r="L91" i="3"/>
  <c r="K91" i="3"/>
  <c r="J95" i="3"/>
  <c r="N95" i="3"/>
  <c r="M95" i="3"/>
  <c r="L95" i="3"/>
  <c r="K95" i="3"/>
  <c r="M99" i="3"/>
  <c r="N99" i="3"/>
  <c r="J99" i="3"/>
  <c r="L99" i="3"/>
  <c r="K99" i="3"/>
  <c r="M103" i="3"/>
  <c r="I114" i="3"/>
  <c r="N103" i="3"/>
  <c r="J103" i="3"/>
  <c r="L103" i="3"/>
  <c r="K103" i="3"/>
  <c r="G115" i="3"/>
  <c r="E116" i="3"/>
  <c r="N107" i="3"/>
  <c r="M107" i="3"/>
  <c r="J107" i="3"/>
  <c r="L107" i="3"/>
  <c r="K107" i="3"/>
  <c r="I118" i="3"/>
  <c r="G119" i="3"/>
  <c r="E120" i="3"/>
  <c r="J111" i="3"/>
  <c r="M111" i="3"/>
  <c r="I122" i="3"/>
  <c r="N111" i="3"/>
  <c r="L111" i="3"/>
  <c r="K111" i="3"/>
  <c r="G123" i="3"/>
  <c r="G188" i="3"/>
  <c r="G192" i="3"/>
  <c r="G196" i="3"/>
  <c r="J8" i="5"/>
  <c r="I8" i="5"/>
  <c r="M8" i="5"/>
  <c r="K8" i="5"/>
  <c r="L8" i="5"/>
  <c r="W10" i="5"/>
  <c r="S10" i="5"/>
  <c r="U10" i="5"/>
  <c r="J22" i="5"/>
  <c r="M22" i="5"/>
  <c r="L22" i="5"/>
  <c r="I28" i="5"/>
  <c r="K28" i="5"/>
  <c r="M44" i="5"/>
  <c r="I44" i="5"/>
  <c r="K44" i="5"/>
  <c r="N14" i="8"/>
  <c r="O14" i="8"/>
  <c r="L32" i="8"/>
  <c r="O35" i="8"/>
  <c r="N35" i="8"/>
  <c r="J42" i="8"/>
  <c r="F62" i="8"/>
  <c r="N106" i="8"/>
  <c r="O106" i="8"/>
  <c r="L124" i="8"/>
  <c r="G9" i="9"/>
  <c r="I11" i="9"/>
  <c r="E14" i="9"/>
  <c r="H80" i="10"/>
  <c r="H82" i="10"/>
  <c r="D103" i="11"/>
  <c r="AA8" i="13"/>
  <c r="M143" i="15"/>
  <c r="L143" i="15"/>
  <c r="K143" i="15"/>
  <c r="J143" i="15"/>
  <c r="I143" i="15"/>
  <c r="L75" i="16"/>
  <c r="K75" i="16"/>
  <c r="J75" i="16"/>
  <c r="I75" i="16"/>
  <c r="J9" i="8"/>
  <c r="H11" i="8"/>
  <c r="N13" i="8"/>
  <c r="O13" i="8"/>
  <c r="L15" i="8"/>
  <c r="J17" i="8"/>
  <c r="O32" i="8"/>
  <c r="N32" i="8"/>
  <c r="L34" i="8"/>
  <c r="J36" i="8"/>
  <c r="O40" i="8"/>
  <c r="N40" i="8"/>
  <c r="L42" i="8"/>
  <c r="F59" i="8"/>
  <c r="H76" i="8"/>
  <c r="F78" i="8"/>
  <c r="O97" i="8"/>
  <c r="N97" i="8"/>
  <c r="L99" i="8"/>
  <c r="J101" i="8"/>
  <c r="O105" i="8"/>
  <c r="N105" i="8"/>
  <c r="L107" i="8"/>
  <c r="J109" i="8"/>
  <c r="I12" i="9"/>
  <c r="G14" i="9"/>
  <c r="G21" i="9"/>
  <c r="L19" i="10"/>
  <c r="D35" i="11"/>
  <c r="D83" i="11"/>
  <c r="D107" i="11"/>
  <c r="V18" i="12"/>
  <c r="U18" i="12"/>
  <c r="N20" i="12"/>
  <c r="M20" i="12"/>
  <c r="X34" i="12"/>
  <c r="V34" i="12"/>
  <c r="U34" i="12"/>
  <c r="M36" i="12"/>
  <c r="V50" i="12"/>
  <c r="U50" i="12"/>
  <c r="N52" i="12"/>
  <c r="M52" i="12"/>
  <c r="K55" i="13"/>
  <c r="I55" i="13"/>
  <c r="K89" i="13"/>
  <c r="I89" i="13"/>
  <c r="K124" i="13"/>
  <c r="I124" i="13"/>
  <c r="D107" i="14"/>
  <c r="K129" i="14"/>
  <c r="J129" i="14"/>
  <c r="I129" i="14"/>
  <c r="M109" i="15"/>
  <c r="L109" i="15"/>
  <c r="K109" i="15"/>
  <c r="J109" i="15"/>
  <c r="I109" i="15"/>
  <c r="L41" i="16"/>
  <c r="K41" i="16"/>
  <c r="J41" i="16"/>
  <c r="H49" i="16"/>
  <c r="I41" i="16"/>
  <c r="O10" i="8"/>
  <c r="N10" i="8"/>
  <c r="L12" i="8"/>
  <c r="J14" i="8"/>
  <c r="O18" i="8"/>
  <c r="N18" i="8"/>
  <c r="L20" i="8"/>
  <c r="L31" i="8"/>
  <c r="J33" i="8"/>
  <c r="O37" i="8"/>
  <c r="N37" i="8"/>
  <c r="L39" i="8"/>
  <c r="J41" i="8"/>
  <c r="F56" i="8"/>
  <c r="J98" i="8"/>
  <c r="H100" i="8"/>
  <c r="O102" i="8"/>
  <c r="N102" i="8"/>
  <c r="L104" i="8"/>
  <c r="J106" i="8"/>
  <c r="P9" i="9"/>
  <c r="O9" i="9"/>
  <c r="M11" i="9"/>
  <c r="I15" i="9"/>
  <c r="P17" i="9"/>
  <c r="O17" i="9"/>
  <c r="S18" i="9"/>
  <c r="R18" i="9"/>
  <c r="G20" i="9"/>
  <c r="N17" i="10"/>
  <c r="N19" i="10"/>
  <c r="D15" i="11"/>
  <c r="D59" i="11"/>
  <c r="N6" i="12"/>
  <c r="M6" i="12"/>
  <c r="V14" i="12"/>
  <c r="U14" i="12"/>
  <c r="K53" i="14"/>
  <c r="J53" i="14"/>
  <c r="I53" i="14"/>
  <c r="E107" i="14"/>
  <c r="M86" i="15"/>
  <c r="L86" i="15"/>
  <c r="K86" i="15"/>
  <c r="J86" i="15"/>
  <c r="I86" i="15"/>
  <c r="L20" i="16"/>
  <c r="K20" i="16"/>
  <c r="J20" i="16"/>
  <c r="I20" i="16"/>
  <c r="C77" i="16"/>
  <c r="F93" i="16"/>
  <c r="C23" i="17"/>
  <c r="J70" i="18"/>
  <c r="I70" i="18"/>
  <c r="L17" i="8"/>
  <c r="J19" i="8"/>
  <c r="O34" i="8"/>
  <c r="N34" i="8"/>
  <c r="L36" i="8"/>
  <c r="J38" i="8"/>
  <c r="F53" i="8"/>
  <c r="O53" i="8"/>
  <c r="F61" i="8"/>
  <c r="O61" i="8"/>
  <c r="H78" i="8"/>
  <c r="O99" i="8"/>
  <c r="N99" i="8"/>
  <c r="L101" i="8"/>
  <c r="J103" i="8"/>
  <c r="L109" i="8"/>
  <c r="S9" i="9"/>
  <c r="R9" i="9"/>
  <c r="P12" i="9"/>
  <c r="O12" i="9"/>
  <c r="M14" i="9"/>
  <c r="S17" i="9"/>
  <c r="R17" i="9"/>
  <c r="E19" i="9"/>
  <c r="P21" i="9"/>
  <c r="O21" i="9"/>
  <c r="L40" i="10"/>
  <c r="H63" i="10"/>
  <c r="D39" i="11"/>
  <c r="N16" i="12"/>
  <c r="M16" i="12"/>
  <c r="X30" i="12"/>
  <c r="V30" i="12"/>
  <c r="U30" i="12"/>
  <c r="M32" i="12"/>
  <c r="V46" i="12"/>
  <c r="U46" i="12"/>
  <c r="N48" i="12"/>
  <c r="M48" i="12"/>
  <c r="AA16" i="13"/>
  <c r="Z16" i="13"/>
  <c r="X16" i="13"/>
  <c r="K46" i="13"/>
  <c r="I46" i="13"/>
  <c r="K81" i="13"/>
  <c r="I81" i="13"/>
  <c r="K115" i="13"/>
  <c r="I115" i="13"/>
  <c r="K17" i="14"/>
  <c r="J17" i="14"/>
  <c r="I17" i="14"/>
  <c r="K26" i="14"/>
  <c r="J26" i="14"/>
  <c r="I26" i="14"/>
  <c r="C65" i="14"/>
  <c r="M74" i="15"/>
  <c r="L74" i="15"/>
  <c r="K74" i="15"/>
  <c r="J74" i="15"/>
  <c r="I74" i="15"/>
  <c r="C133" i="15"/>
  <c r="L144" i="16"/>
  <c r="K144" i="16"/>
  <c r="J144" i="16"/>
  <c r="I144" i="16"/>
  <c r="AA10" i="18"/>
  <c r="Z10" i="18"/>
  <c r="S31" i="18"/>
  <c r="R31" i="18"/>
  <c r="C146" i="18"/>
  <c r="N12" i="8"/>
  <c r="O12" i="8"/>
  <c r="L14" i="8"/>
  <c r="J16" i="8"/>
  <c r="N31" i="8"/>
  <c r="O31" i="8"/>
  <c r="L33" i="8"/>
  <c r="J35" i="8"/>
  <c r="N39" i="8"/>
  <c r="O39" i="8"/>
  <c r="L41" i="8"/>
  <c r="J43" i="8"/>
  <c r="L98" i="8"/>
  <c r="J100" i="8"/>
  <c r="N104" i="8"/>
  <c r="O104" i="8"/>
  <c r="L106" i="8"/>
  <c r="J108" i="8"/>
  <c r="S10" i="9"/>
  <c r="R10" i="9"/>
  <c r="P13" i="9"/>
  <c r="O13" i="9"/>
  <c r="M15" i="9"/>
  <c r="J15" i="10"/>
  <c r="D19" i="11"/>
  <c r="D63" i="11"/>
  <c r="D65" i="14"/>
  <c r="K87" i="14"/>
  <c r="J87" i="14"/>
  <c r="I87" i="14"/>
  <c r="E35" i="15"/>
  <c r="M52" i="15"/>
  <c r="L52" i="15"/>
  <c r="K52" i="15"/>
  <c r="J52" i="15"/>
  <c r="I52" i="15"/>
  <c r="D9" i="16"/>
  <c r="E105" i="16"/>
  <c r="M122" i="16"/>
  <c r="H121" i="16"/>
  <c r="L122" i="16"/>
  <c r="K122" i="16"/>
  <c r="J122" i="16"/>
  <c r="I122" i="16"/>
  <c r="D20" i="18"/>
  <c r="N62" i="18"/>
  <c r="X104" i="18"/>
  <c r="J139" i="18"/>
  <c r="I139" i="18"/>
  <c r="N9" i="8"/>
  <c r="O9" i="8"/>
  <c r="L11" i="8"/>
  <c r="J13" i="8"/>
  <c r="N17" i="8"/>
  <c r="O17" i="8"/>
  <c r="L19" i="8"/>
  <c r="J21" i="8"/>
  <c r="J32" i="8"/>
  <c r="O36" i="8"/>
  <c r="N36" i="8"/>
  <c r="L38" i="8"/>
  <c r="J40" i="8"/>
  <c r="J97" i="8"/>
  <c r="N101" i="8"/>
  <c r="O101" i="8"/>
  <c r="L103" i="8"/>
  <c r="J105" i="8"/>
  <c r="S11" i="9"/>
  <c r="R11" i="9"/>
  <c r="P14" i="9"/>
  <c r="O14" i="9"/>
  <c r="I19" i="9"/>
  <c r="P20" i="9"/>
  <c r="O20" i="9"/>
  <c r="D75" i="11"/>
  <c r="D99" i="11"/>
  <c r="V13" i="12"/>
  <c r="U13" i="12"/>
  <c r="X26" i="12"/>
  <c r="V26" i="12"/>
  <c r="U26" i="12"/>
  <c r="M28" i="12"/>
  <c r="V42" i="12"/>
  <c r="U42" i="12"/>
  <c r="N44" i="12"/>
  <c r="M44" i="12"/>
  <c r="AA12" i="13"/>
  <c r="K38" i="13"/>
  <c r="I38" i="13"/>
  <c r="K72" i="13"/>
  <c r="I72" i="13"/>
  <c r="K107" i="13"/>
  <c r="I107" i="13"/>
  <c r="K141" i="13"/>
  <c r="I141" i="13"/>
  <c r="K60" i="14"/>
  <c r="J60" i="14"/>
  <c r="I60" i="14"/>
  <c r="M40" i="15"/>
  <c r="L40" i="15"/>
  <c r="K40" i="15"/>
  <c r="J40" i="15"/>
  <c r="I40" i="15"/>
  <c r="E161" i="15"/>
  <c r="L110" i="16"/>
  <c r="K110" i="16"/>
  <c r="J110" i="16"/>
  <c r="I110" i="16"/>
  <c r="L39" i="17"/>
  <c r="K39" i="17"/>
  <c r="J39" i="17"/>
  <c r="I39" i="17"/>
  <c r="O36" i="18"/>
  <c r="Y78" i="18"/>
  <c r="AA79" i="18"/>
  <c r="Z79" i="18"/>
  <c r="S100" i="18"/>
  <c r="R100" i="18"/>
  <c r="Y19" i="15"/>
  <c r="W19" i="15"/>
  <c r="G63" i="15"/>
  <c r="M155" i="15"/>
  <c r="L155" i="15"/>
  <c r="K155" i="15"/>
  <c r="J155" i="15"/>
  <c r="I155" i="15"/>
  <c r="L87" i="16"/>
  <c r="K87" i="16"/>
  <c r="J87" i="16"/>
  <c r="I87" i="16"/>
  <c r="G133" i="16"/>
  <c r="E16" i="9"/>
  <c r="M16" i="9"/>
  <c r="S19" i="9"/>
  <c r="R19" i="9"/>
  <c r="I20" i="9"/>
  <c r="L10" i="10"/>
  <c r="J12" i="10"/>
  <c r="L18" i="10"/>
  <c r="J20" i="10"/>
  <c r="O35" i="10"/>
  <c r="N35" i="10"/>
  <c r="L37" i="10"/>
  <c r="F54" i="10"/>
  <c r="O54" i="10"/>
  <c r="N54" i="10"/>
  <c r="F62" i="10"/>
  <c r="O62" i="10"/>
  <c r="N62" i="10"/>
  <c r="H79" i="10"/>
  <c r="F81" i="10"/>
  <c r="D76" i="11"/>
  <c r="D80" i="11"/>
  <c r="D84" i="11"/>
  <c r="D96" i="11"/>
  <c r="D100" i="11"/>
  <c r="D104" i="11"/>
  <c r="D108" i="11"/>
  <c r="K34" i="14"/>
  <c r="J34" i="14"/>
  <c r="I34" i="14"/>
  <c r="K69" i="14"/>
  <c r="J69" i="14"/>
  <c r="I69" i="14"/>
  <c r="K103" i="14"/>
  <c r="J103" i="14"/>
  <c r="I103" i="14"/>
  <c r="K138" i="14"/>
  <c r="J138" i="14"/>
  <c r="I138" i="14"/>
  <c r="Y15" i="15"/>
  <c r="W15" i="15"/>
  <c r="M43" i="15"/>
  <c r="L43" i="15"/>
  <c r="K43" i="15"/>
  <c r="J43" i="15"/>
  <c r="I43" i="15"/>
  <c r="M112" i="15"/>
  <c r="L112" i="15"/>
  <c r="K112" i="15"/>
  <c r="J112" i="15"/>
  <c r="I112" i="15"/>
  <c r="D133" i="15"/>
  <c r="M146" i="15"/>
  <c r="L146" i="15"/>
  <c r="K146" i="15"/>
  <c r="J146" i="15"/>
  <c r="I146" i="15"/>
  <c r="F161" i="15"/>
  <c r="L16" i="16"/>
  <c r="K16" i="16"/>
  <c r="J16" i="16"/>
  <c r="I16" i="16"/>
  <c r="L44" i="16"/>
  <c r="K44" i="16"/>
  <c r="J44" i="16"/>
  <c r="I44" i="16"/>
  <c r="M113" i="16"/>
  <c r="L113" i="16"/>
  <c r="K113" i="16"/>
  <c r="J113" i="16"/>
  <c r="I113" i="16"/>
  <c r="K76" i="17"/>
  <c r="I76" i="17"/>
  <c r="E20" i="18"/>
  <c r="AA27" i="18"/>
  <c r="Z27" i="18"/>
  <c r="O62" i="18"/>
  <c r="AA96" i="18"/>
  <c r="Z96" i="18"/>
  <c r="Y104" i="18"/>
  <c r="U106" i="18"/>
  <c r="S117" i="18"/>
  <c r="R117" i="18"/>
  <c r="E9" i="9"/>
  <c r="M9" i="9"/>
  <c r="R12" i="9"/>
  <c r="S12" i="9"/>
  <c r="I13" i="9"/>
  <c r="G15" i="9"/>
  <c r="O15" i="9"/>
  <c r="P15" i="9"/>
  <c r="E17" i="9"/>
  <c r="M17" i="9"/>
  <c r="R20" i="9"/>
  <c r="S20" i="9"/>
  <c r="I21" i="9"/>
  <c r="D8" i="11"/>
  <c r="D12" i="11"/>
  <c r="D16" i="11"/>
  <c r="D20" i="11"/>
  <c r="D32" i="11"/>
  <c r="D36" i="11"/>
  <c r="D40" i="11"/>
  <c r="D52" i="11"/>
  <c r="D56" i="11"/>
  <c r="D60" i="11"/>
  <c r="D64" i="11"/>
  <c r="K27" i="14"/>
  <c r="J27" i="14"/>
  <c r="I27" i="14"/>
  <c r="K61" i="14"/>
  <c r="J61" i="14"/>
  <c r="I61" i="14"/>
  <c r="K96" i="14"/>
  <c r="J96" i="14"/>
  <c r="I96" i="14"/>
  <c r="C135" i="14"/>
  <c r="K130" i="14"/>
  <c r="J130" i="14"/>
  <c r="I130" i="14"/>
  <c r="M10" i="15"/>
  <c r="L10" i="15"/>
  <c r="K10" i="15"/>
  <c r="J10" i="15"/>
  <c r="I10" i="15"/>
  <c r="F21" i="15"/>
  <c r="M31" i="15"/>
  <c r="L31" i="15"/>
  <c r="K31" i="15"/>
  <c r="J31" i="15"/>
  <c r="I31" i="15"/>
  <c r="E49" i="15"/>
  <c r="M66" i="15"/>
  <c r="L66" i="15"/>
  <c r="K66" i="15"/>
  <c r="J66" i="15"/>
  <c r="I66" i="15"/>
  <c r="G77" i="15"/>
  <c r="M100" i="15"/>
  <c r="L100" i="15"/>
  <c r="K100" i="15"/>
  <c r="J100" i="15"/>
  <c r="I100" i="15"/>
  <c r="M135" i="15"/>
  <c r="L135" i="15"/>
  <c r="K135" i="15"/>
  <c r="J135" i="15"/>
  <c r="I135" i="15"/>
  <c r="L32" i="16"/>
  <c r="K32" i="16"/>
  <c r="J32" i="16"/>
  <c r="I32" i="16"/>
  <c r="M67" i="16"/>
  <c r="L67" i="16"/>
  <c r="K67" i="16"/>
  <c r="J67" i="16"/>
  <c r="I67" i="16"/>
  <c r="D79" i="16"/>
  <c r="C91" i="16"/>
  <c r="L101" i="16"/>
  <c r="K101" i="16"/>
  <c r="J101" i="16"/>
  <c r="I101" i="16"/>
  <c r="F107" i="16"/>
  <c r="E119" i="16"/>
  <c r="H135" i="16"/>
  <c r="L136" i="16"/>
  <c r="K136" i="16"/>
  <c r="J136" i="16"/>
  <c r="I136" i="16"/>
  <c r="G147" i="16"/>
  <c r="F79" i="17"/>
  <c r="J18" i="18"/>
  <c r="I18" i="18"/>
  <c r="J87" i="18"/>
  <c r="I87" i="18"/>
  <c r="F92" i="18"/>
  <c r="P134" i="18"/>
  <c r="J156" i="18"/>
  <c r="I156" i="18"/>
  <c r="E10" i="9"/>
  <c r="M10" i="9"/>
  <c r="S13" i="9"/>
  <c r="R13" i="9"/>
  <c r="I14" i="9"/>
  <c r="G16" i="9"/>
  <c r="P16" i="9"/>
  <c r="O16" i="9"/>
  <c r="E18" i="9"/>
  <c r="M18" i="9"/>
  <c r="D77" i="11"/>
  <c r="D81" i="11"/>
  <c r="D85" i="11"/>
  <c r="D97" i="11"/>
  <c r="D101" i="11"/>
  <c r="D105" i="11"/>
  <c r="K43" i="14"/>
  <c r="J43" i="14"/>
  <c r="H51" i="14"/>
  <c r="I43" i="14"/>
  <c r="K77" i="14"/>
  <c r="J77" i="14"/>
  <c r="I77" i="14"/>
  <c r="K112" i="14"/>
  <c r="J112" i="14"/>
  <c r="I112" i="14"/>
  <c r="K146" i="14"/>
  <c r="J146" i="14"/>
  <c r="I146" i="14"/>
  <c r="Y11" i="15"/>
  <c r="W11" i="15"/>
  <c r="G21" i="15"/>
  <c r="M34" i="15"/>
  <c r="L34" i="15"/>
  <c r="K34" i="15"/>
  <c r="J34" i="15"/>
  <c r="I34" i="15"/>
  <c r="F49" i="15"/>
  <c r="M69" i="15"/>
  <c r="L69" i="15"/>
  <c r="K69" i="15"/>
  <c r="J69" i="15"/>
  <c r="I69" i="15"/>
  <c r="H77" i="15"/>
  <c r="M103" i="15"/>
  <c r="L103" i="15"/>
  <c r="K103" i="15"/>
  <c r="J103" i="15"/>
  <c r="I103" i="15"/>
  <c r="M138" i="15"/>
  <c r="L138" i="15"/>
  <c r="K138" i="15"/>
  <c r="J138" i="15"/>
  <c r="I138" i="15"/>
  <c r="M12" i="16"/>
  <c r="L12" i="16"/>
  <c r="K12" i="16"/>
  <c r="J12" i="16"/>
  <c r="I12" i="16"/>
  <c r="C51" i="16"/>
  <c r="L70" i="16"/>
  <c r="K70" i="16"/>
  <c r="J70" i="16"/>
  <c r="I70" i="16"/>
  <c r="E79" i="16"/>
  <c r="D91" i="16"/>
  <c r="L104" i="16"/>
  <c r="K104" i="16"/>
  <c r="J104" i="16"/>
  <c r="I104" i="16"/>
  <c r="G107" i="16"/>
  <c r="F119" i="16"/>
  <c r="L139" i="16"/>
  <c r="K139" i="16"/>
  <c r="J139" i="16"/>
  <c r="I139" i="16"/>
  <c r="H147" i="16"/>
  <c r="L42" i="17"/>
  <c r="K42" i="17"/>
  <c r="J42" i="17"/>
  <c r="I42" i="17"/>
  <c r="AA44" i="18"/>
  <c r="Z44" i="18"/>
  <c r="S66" i="18"/>
  <c r="R66" i="18"/>
  <c r="G92" i="18"/>
  <c r="AA113" i="18"/>
  <c r="Z113" i="18"/>
  <c r="U132" i="18"/>
  <c r="Q134" i="18"/>
  <c r="S135" i="18"/>
  <c r="R135" i="18"/>
  <c r="D9" i="11"/>
  <c r="D13" i="11"/>
  <c r="D17" i="11"/>
  <c r="D33" i="11"/>
  <c r="D37" i="11"/>
  <c r="D41" i="11"/>
  <c r="D53" i="11"/>
  <c r="D57" i="11"/>
  <c r="D61" i="11"/>
  <c r="K18" i="14"/>
  <c r="J18" i="14"/>
  <c r="I18" i="14"/>
  <c r="K35" i="14"/>
  <c r="J35" i="14"/>
  <c r="I35" i="14"/>
  <c r="K70" i="14"/>
  <c r="J70" i="14"/>
  <c r="I70" i="14"/>
  <c r="K104" i="14"/>
  <c r="J104" i="14"/>
  <c r="I104" i="14"/>
  <c r="K139" i="14"/>
  <c r="J139" i="14"/>
  <c r="I139" i="14"/>
  <c r="M23" i="15"/>
  <c r="L23" i="15"/>
  <c r="K23" i="15"/>
  <c r="J23" i="15"/>
  <c r="I23" i="15"/>
  <c r="M57" i="15"/>
  <c r="L57" i="15"/>
  <c r="K57" i="15"/>
  <c r="J57" i="15"/>
  <c r="I57" i="15"/>
  <c r="M126" i="15"/>
  <c r="L126" i="15"/>
  <c r="K126" i="15"/>
  <c r="J126" i="15"/>
  <c r="I126" i="15"/>
  <c r="D147" i="15"/>
  <c r="M160" i="15"/>
  <c r="L160" i="15"/>
  <c r="K160" i="15"/>
  <c r="J160" i="15"/>
  <c r="I160" i="15"/>
  <c r="H23" i="16"/>
  <c r="L24" i="16"/>
  <c r="K24" i="16"/>
  <c r="J24" i="16"/>
  <c r="I24" i="16"/>
  <c r="G35" i="16"/>
  <c r="L58" i="16"/>
  <c r="K58" i="16"/>
  <c r="J58" i="16"/>
  <c r="I58" i="16"/>
  <c r="L127" i="16"/>
  <c r="K127" i="16"/>
  <c r="J127" i="16"/>
  <c r="I127" i="16"/>
  <c r="H107" i="17"/>
  <c r="F118" i="18"/>
  <c r="P160" i="18"/>
  <c r="G10" i="9"/>
  <c r="O10" i="9"/>
  <c r="P10" i="9"/>
  <c r="E12" i="9"/>
  <c r="M12" i="9"/>
  <c r="R15" i="9"/>
  <c r="S15" i="9"/>
  <c r="I16" i="9"/>
  <c r="G18" i="9"/>
  <c r="O18" i="9"/>
  <c r="P18" i="9"/>
  <c r="E20" i="9"/>
  <c r="M20" i="9"/>
  <c r="D74" i="11"/>
  <c r="D78" i="11"/>
  <c r="D82" i="11"/>
  <c r="D86" i="11"/>
  <c r="D98" i="11"/>
  <c r="D102" i="11"/>
  <c r="D106" i="11"/>
  <c r="E37" i="14"/>
  <c r="F79" i="14"/>
  <c r="K86" i="14"/>
  <c r="J86" i="14"/>
  <c r="I86" i="14"/>
  <c r="G121" i="14"/>
  <c r="K120" i="14"/>
  <c r="J120" i="14"/>
  <c r="I120" i="14"/>
  <c r="K155" i="14"/>
  <c r="J155" i="14"/>
  <c r="I155" i="14"/>
  <c r="H163" i="14"/>
  <c r="M26" i="15"/>
  <c r="L26" i="15"/>
  <c r="K26" i="15"/>
  <c r="J26" i="15"/>
  <c r="I26" i="15"/>
  <c r="M60" i="15"/>
  <c r="L60" i="15"/>
  <c r="K60" i="15"/>
  <c r="J60" i="15"/>
  <c r="I60" i="15"/>
  <c r="M95" i="15"/>
  <c r="L95" i="15"/>
  <c r="K95" i="15"/>
  <c r="J95" i="15"/>
  <c r="I95" i="15"/>
  <c r="C119" i="15"/>
  <c r="M129" i="15"/>
  <c r="L129" i="15"/>
  <c r="K129" i="15"/>
  <c r="J129" i="15"/>
  <c r="I129" i="15"/>
  <c r="E147" i="15"/>
  <c r="L27" i="16"/>
  <c r="K27" i="16"/>
  <c r="J27" i="16"/>
  <c r="I27" i="16"/>
  <c r="H35" i="16"/>
  <c r="L61" i="16"/>
  <c r="K61" i="16"/>
  <c r="J61" i="16"/>
  <c r="I61" i="16"/>
  <c r="L96" i="16"/>
  <c r="K96" i="16"/>
  <c r="J96" i="16"/>
  <c r="I96" i="16"/>
  <c r="L130" i="16"/>
  <c r="K130" i="16"/>
  <c r="J130" i="16"/>
  <c r="I130" i="16"/>
  <c r="L15" i="17"/>
  <c r="K15" i="17"/>
  <c r="J15" i="17"/>
  <c r="I15" i="17"/>
  <c r="K145" i="17"/>
  <c r="I145" i="17"/>
  <c r="S14" i="18"/>
  <c r="R14" i="18"/>
  <c r="AA61" i="18"/>
  <c r="Z61" i="18"/>
  <c r="S83" i="18"/>
  <c r="R83" i="18"/>
  <c r="G118" i="18"/>
  <c r="C120" i="18"/>
  <c r="AA130" i="18"/>
  <c r="Z130" i="18"/>
  <c r="S152" i="18"/>
  <c r="Q160" i="18"/>
  <c r="R152" i="18"/>
  <c r="I9" i="9"/>
  <c r="G11" i="9"/>
  <c r="P11" i="9"/>
  <c r="O11" i="9"/>
  <c r="E13" i="9"/>
  <c r="M13" i="9"/>
  <c r="R16" i="9"/>
  <c r="S16" i="9"/>
  <c r="I17" i="9"/>
  <c r="G19" i="9"/>
  <c r="P19" i="9"/>
  <c r="O19" i="9"/>
  <c r="E21" i="9"/>
  <c r="M21" i="9"/>
  <c r="D10" i="11"/>
  <c r="D14" i="11"/>
  <c r="D18" i="11"/>
  <c r="D30" i="11"/>
  <c r="D34" i="11"/>
  <c r="D38" i="11"/>
  <c r="D42" i="11"/>
  <c r="D54" i="11"/>
  <c r="D58" i="11"/>
  <c r="D62" i="11"/>
  <c r="C23" i="14"/>
  <c r="T18" i="14"/>
  <c r="F37" i="14"/>
  <c r="K44" i="14"/>
  <c r="J44" i="14"/>
  <c r="I44" i="14"/>
  <c r="G79" i="14"/>
  <c r="K78" i="14"/>
  <c r="J78" i="14"/>
  <c r="I78" i="14"/>
  <c r="K113" i="14"/>
  <c r="J113" i="14"/>
  <c r="I113" i="14"/>
  <c r="H121" i="14"/>
  <c r="K147" i="14"/>
  <c r="J147" i="14"/>
  <c r="I147" i="14"/>
  <c r="M18" i="15"/>
  <c r="L18" i="15"/>
  <c r="K18" i="15"/>
  <c r="J18" i="15"/>
  <c r="I18" i="15"/>
  <c r="D35" i="15"/>
  <c r="M48" i="15"/>
  <c r="L48" i="15"/>
  <c r="K48" i="15"/>
  <c r="J48" i="15"/>
  <c r="I48" i="15"/>
  <c r="F63" i="15"/>
  <c r="M83" i="15"/>
  <c r="L83" i="15"/>
  <c r="K83" i="15"/>
  <c r="J83" i="15"/>
  <c r="H91" i="15"/>
  <c r="I83" i="15"/>
  <c r="M117" i="15"/>
  <c r="L117" i="15"/>
  <c r="K117" i="15"/>
  <c r="J117" i="15"/>
  <c r="I117" i="15"/>
  <c r="M152" i="15"/>
  <c r="L152" i="15"/>
  <c r="K152" i="15"/>
  <c r="J152" i="15"/>
  <c r="I152" i="15"/>
  <c r="C9" i="16"/>
  <c r="C65" i="16"/>
  <c r="L84" i="16"/>
  <c r="K84" i="16"/>
  <c r="J84" i="16"/>
  <c r="I84" i="16"/>
  <c r="E93" i="16"/>
  <c r="D105" i="16"/>
  <c r="L118" i="16"/>
  <c r="K118" i="16"/>
  <c r="J118" i="16"/>
  <c r="I118" i="16"/>
  <c r="G121" i="16"/>
  <c r="F133" i="16"/>
  <c r="M153" i="16"/>
  <c r="L153" i="16"/>
  <c r="H161" i="16"/>
  <c r="K153" i="16"/>
  <c r="J153" i="16"/>
  <c r="I153" i="16"/>
  <c r="N36" i="18"/>
  <c r="J53" i="18"/>
  <c r="I53" i="18"/>
  <c r="X78" i="18"/>
  <c r="J122" i="18"/>
  <c r="I122" i="18"/>
  <c r="K11" i="14"/>
  <c r="J11" i="14"/>
  <c r="I11" i="14"/>
  <c r="D23" i="14"/>
  <c r="K19" i="14"/>
  <c r="J19" i="14"/>
  <c r="I19" i="14"/>
  <c r="K28" i="14"/>
  <c r="J28" i="14"/>
  <c r="I28" i="14"/>
  <c r="G37" i="14"/>
  <c r="K36" i="14"/>
  <c r="J36" i="14"/>
  <c r="I36" i="14"/>
  <c r="K45" i="14"/>
  <c r="J45" i="14"/>
  <c r="I45" i="14"/>
  <c r="K54" i="14"/>
  <c r="J54" i="14"/>
  <c r="I54" i="14"/>
  <c r="E65" i="14"/>
  <c r="K62" i="14"/>
  <c r="J62" i="14"/>
  <c r="I62" i="14"/>
  <c r="K71" i="14"/>
  <c r="J71" i="14"/>
  <c r="I71" i="14"/>
  <c r="H79" i="14"/>
  <c r="C93" i="14"/>
  <c r="K88" i="14"/>
  <c r="J88" i="14"/>
  <c r="I88" i="14"/>
  <c r="K97" i="14"/>
  <c r="J97" i="14"/>
  <c r="I97" i="14"/>
  <c r="F107" i="14"/>
  <c r="K105" i="14"/>
  <c r="J105" i="14"/>
  <c r="I105" i="14"/>
  <c r="K114" i="14"/>
  <c r="J114" i="14"/>
  <c r="I114" i="14"/>
  <c r="K123" i="14"/>
  <c r="J123" i="14"/>
  <c r="I123" i="14"/>
  <c r="D135" i="14"/>
  <c r="K131" i="14"/>
  <c r="J131" i="14"/>
  <c r="I131" i="14"/>
  <c r="K140" i="14"/>
  <c r="J140" i="14"/>
  <c r="I140" i="14"/>
  <c r="G149" i="14"/>
  <c r="K148" i="14"/>
  <c r="J148" i="14"/>
  <c r="I148" i="14"/>
  <c r="K157" i="14"/>
  <c r="J157" i="14"/>
  <c r="I157" i="14"/>
  <c r="M9" i="15"/>
  <c r="L9" i="15"/>
  <c r="K9" i="15"/>
  <c r="J9" i="15"/>
  <c r="I9" i="15"/>
  <c r="M13" i="15"/>
  <c r="L13" i="15"/>
  <c r="K13" i="15"/>
  <c r="J13" i="15"/>
  <c r="I13" i="15"/>
  <c r="H21" i="15"/>
  <c r="M17" i="15"/>
  <c r="L17" i="15"/>
  <c r="K17" i="15"/>
  <c r="J17" i="15"/>
  <c r="I17" i="15"/>
  <c r="F35" i="15"/>
  <c r="M29" i="15"/>
  <c r="L29" i="15"/>
  <c r="K29" i="15"/>
  <c r="J29" i="15"/>
  <c r="I29" i="15"/>
  <c r="M38" i="15"/>
  <c r="L38" i="15"/>
  <c r="K38" i="15"/>
  <c r="J38" i="15"/>
  <c r="I38" i="15"/>
  <c r="G49" i="15"/>
  <c r="M46" i="15"/>
  <c r="L46" i="15"/>
  <c r="K46" i="15"/>
  <c r="J46" i="15"/>
  <c r="I46" i="15"/>
  <c r="M55" i="15"/>
  <c r="L55" i="15"/>
  <c r="K55" i="15"/>
  <c r="J55" i="15"/>
  <c r="I55" i="15"/>
  <c r="H63" i="15"/>
  <c r="M72" i="15"/>
  <c r="L72" i="15"/>
  <c r="K72" i="15"/>
  <c r="J72" i="15"/>
  <c r="I72" i="15"/>
  <c r="M81" i="15"/>
  <c r="L81" i="15"/>
  <c r="K81" i="15"/>
  <c r="J81" i="15"/>
  <c r="I81" i="15"/>
  <c r="M89" i="15"/>
  <c r="L89" i="15"/>
  <c r="K89" i="15"/>
  <c r="J89" i="15"/>
  <c r="I89" i="15"/>
  <c r="C105" i="15"/>
  <c r="M98" i="15"/>
  <c r="L98" i="15"/>
  <c r="K98" i="15"/>
  <c r="J98" i="15"/>
  <c r="I98" i="15"/>
  <c r="M107" i="15"/>
  <c r="L107" i="15"/>
  <c r="K107" i="15"/>
  <c r="J107" i="15"/>
  <c r="I107" i="15"/>
  <c r="D119" i="15"/>
  <c r="M115" i="15"/>
  <c r="L115" i="15"/>
  <c r="K115" i="15"/>
  <c r="J115" i="15"/>
  <c r="I115" i="15"/>
  <c r="M124" i="15"/>
  <c r="L124" i="15"/>
  <c r="K124" i="15"/>
  <c r="J124" i="15"/>
  <c r="I124" i="15"/>
  <c r="E133" i="15"/>
  <c r="M132" i="15"/>
  <c r="L132" i="15"/>
  <c r="K132" i="15"/>
  <c r="J132" i="15"/>
  <c r="I132" i="15"/>
  <c r="F147" i="15"/>
  <c r="M141" i="15"/>
  <c r="L141" i="15"/>
  <c r="K141" i="15"/>
  <c r="J141" i="15"/>
  <c r="I141" i="15"/>
  <c r="M150" i="15"/>
  <c r="L150" i="15"/>
  <c r="K150" i="15"/>
  <c r="J150" i="15"/>
  <c r="I150" i="15"/>
  <c r="G161" i="15"/>
  <c r="M158" i="15"/>
  <c r="L158" i="15"/>
  <c r="K158" i="15"/>
  <c r="J158" i="15"/>
  <c r="I158" i="15"/>
  <c r="E9" i="16"/>
  <c r="C21" i="16"/>
  <c r="L30" i="16"/>
  <c r="K30" i="16"/>
  <c r="J30" i="16"/>
  <c r="I30" i="16"/>
  <c r="C37" i="16"/>
  <c r="M39" i="16"/>
  <c r="L39" i="16"/>
  <c r="K39" i="16"/>
  <c r="J39" i="16"/>
  <c r="I39" i="16"/>
  <c r="L47" i="16"/>
  <c r="K47" i="16"/>
  <c r="J47" i="16"/>
  <c r="I47" i="16"/>
  <c r="D51" i="16"/>
  <c r="C63" i="16"/>
  <c r="L56" i="16"/>
  <c r="K56" i="16"/>
  <c r="J56" i="16"/>
  <c r="I56" i="16"/>
  <c r="E65" i="16"/>
  <c r="D77" i="16"/>
  <c r="L73" i="16"/>
  <c r="K73" i="16"/>
  <c r="J73" i="16"/>
  <c r="I73" i="16"/>
  <c r="F79" i="16"/>
  <c r="L82" i="16"/>
  <c r="K82" i="16"/>
  <c r="J82" i="16"/>
  <c r="I82" i="16"/>
  <c r="E91" i="16"/>
  <c r="L90" i="16"/>
  <c r="K90" i="16"/>
  <c r="J90" i="16"/>
  <c r="I90" i="16"/>
  <c r="G93" i="16"/>
  <c r="F105" i="16"/>
  <c r="L99" i="16"/>
  <c r="K99" i="16"/>
  <c r="J99" i="16"/>
  <c r="I99" i="16"/>
  <c r="H107" i="16"/>
  <c r="L108" i="16"/>
  <c r="K108" i="16"/>
  <c r="J108" i="16"/>
  <c r="I108" i="16"/>
  <c r="G119" i="16"/>
  <c r="L116" i="16"/>
  <c r="K116" i="16"/>
  <c r="J116" i="16"/>
  <c r="I116" i="16"/>
  <c r="L125" i="16"/>
  <c r="K125" i="16"/>
  <c r="J125" i="16"/>
  <c r="I125" i="16"/>
  <c r="H133" i="16"/>
  <c r="L142" i="16"/>
  <c r="K142" i="16"/>
  <c r="J142" i="16"/>
  <c r="I142" i="16"/>
  <c r="C149" i="16"/>
  <c r="L151" i="16"/>
  <c r="K151" i="16"/>
  <c r="J151" i="16"/>
  <c r="I151" i="16"/>
  <c r="M158" i="16"/>
  <c r="L158" i="16"/>
  <c r="K158" i="16"/>
  <c r="J158" i="16"/>
  <c r="I158" i="16"/>
  <c r="L30" i="17"/>
  <c r="K30" i="17"/>
  <c r="J30" i="17"/>
  <c r="I30" i="17"/>
  <c r="L20" i="18"/>
  <c r="H22" i="18"/>
  <c r="J23" i="18"/>
  <c r="I23" i="18"/>
  <c r="V36" i="18"/>
  <c r="J40" i="18"/>
  <c r="H48" i="18"/>
  <c r="I40" i="18"/>
  <c r="D50" i="18"/>
  <c r="V62" i="18"/>
  <c r="J57" i="18"/>
  <c r="I57" i="18"/>
  <c r="D76" i="18"/>
  <c r="J74" i="18"/>
  <c r="I74" i="18"/>
  <c r="N92" i="18"/>
  <c r="J109" i="18"/>
  <c r="I109" i="18"/>
  <c r="N118" i="18"/>
  <c r="J126" i="18"/>
  <c r="I126" i="18"/>
  <c r="X134" i="18"/>
  <c r="J143" i="18"/>
  <c r="I143" i="18"/>
  <c r="F148" i="18"/>
  <c r="X160" i="18"/>
  <c r="K12" i="14"/>
  <c r="J12" i="14"/>
  <c r="I12" i="14"/>
  <c r="E23" i="14"/>
  <c r="K20" i="14"/>
  <c r="J20" i="14"/>
  <c r="I20" i="14"/>
  <c r="K29" i="14"/>
  <c r="J29" i="14"/>
  <c r="I29" i="14"/>
  <c r="H37" i="14"/>
  <c r="C51" i="14"/>
  <c r="K46" i="14"/>
  <c r="J46" i="14"/>
  <c r="I46" i="14"/>
  <c r="K55" i="14"/>
  <c r="J55" i="14"/>
  <c r="I55" i="14"/>
  <c r="F65" i="14"/>
  <c r="K63" i="14"/>
  <c r="J63" i="14"/>
  <c r="I63" i="14"/>
  <c r="K72" i="14"/>
  <c r="J72" i="14"/>
  <c r="I72" i="14"/>
  <c r="K81" i="14"/>
  <c r="J81" i="14"/>
  <c r="I81" i="14"/>
  <c r="D93" i="14"/>
  <c r="K89" i="14"/>
  <c r="J89" i="14"/>
  <c r="I89" i="14"/>
  <c r="K98" i="14"/>
  <c r="J98" i="14"/>
  <c r="I98" i="14"/>
  <c r="G107" i="14"/>
  <c r="K106" i="14"/>
  <c r="J106" i="14"/>
  <c r="I106" i="14"/>
  <c r="K115" i="14"/>
  <c r="J115" i="14"/>
  <c r="I115" i="14"/>
  <c r="K124" i="14"/>
  <c r="J124" i="14"/>
  <c r="I124" i="14"/>
  <c r="E135" i="14"/>
  <c r="K132" i="14"/>
  <c r="J132" i="14"/>
  <c r="I132" i="14"/>
  <c r="K141" i="14"/>
  <c r="J141" i="14"/>
  <c r="I141" i="14"/>
  <c r="H149" i="14"/>
  <c r="C163" i="14"/>
  <c r="K158" i="14"/>
  <c r="J158" i="14"/>
  <c r="I158" i="14"/>
  <c r="L24" i="15"/>
  <c r="K24" i="15"/>
  <c r="J24" i="15"/>
  <c r="I24" i="15"/>
  <c r="M24" i="15"/>
  <c r="G35" i="15"/>
  <c r="L32" i="15"/>
  <c r="K32" i="15"/>
  <c r="J32" i="15"/>
  <c r="I32" i="15"/>
  <c r="M32" i="15"/>
  <c r="L41" i="15"/>
  <c r="K41" i="15"/>
  <c r="J41" i="15"/>
  <c r="I41" i="15"/>
  <c r="H49" i="15"/>
  <c r="M41" i="15"/>
  <c r="L58" i="15"/>
  <c r="K58" i="15"/>
  <c r="J58" i="15"/>
  <c r="I58" i="15"/>
  <c r="M58" i="15"/>
  <c r="L67" i="15"/>
  <c r="K67" i="15"/>
  <c r="J67" i="15"/>
  <c r="I67" i="15"/>
  <c r="M67" i="15"/>
  <c r="L75" i="15"/>
  <c r="K75" i="15"/>
  <c r="J75" i="15"/>
  <c r="I75" i="15"/>
  <c r="M75" i="15"/>
  <c r="C91" i="15"/>
  <c r="L84" i="15"/>
  <c r="K84" i="15"/>
  <c r="J84" i="15"/>
  <c r="I84" i="15"/>
  <c r="M84" i="15"/>
  <c r="L93" i="15"/>
  <c r="K93" i="15"/>
  <c r="J93" i="15"/>
  <c r="I93" i="15"/>
  <c r="M93" i="15"/>
  <c r="D105" i="15"/>
  <c r="L101" i="15"/>
  <c r="K101" i="15"/>
  <c r="J101" i="15"/>
  <c r="I101" i="15"/>
  <c r="M101" i="15"/>
  <c r="L110" i="15"/>
  <c r="K110" i="15"/>
  <c r="J110" i="15"/>
  <c r="I110" i="15"/>
  <c r="M110" i="15"/>
  <c r="E119" i="15"/>
  <c r="L118" i="15"/>
  <c r="K118" i="15"/>
  <c r="J118" i="15"/>
  <c r="I118" i="15"/>
  <c r="M118" i="15"/>
  <c r="F133" i="15"/>
  <c r="L127" i="15"/>
  <c r="K127" i="15"/>
  <c r="J127" i="15"/>
  <c r="I127" i="15"/>
  <c r="M127" i="15"/>
  <c r="L136" i="15"/>
  <c r="K136" i="15"/>
  <c r="J136" i="15"/>
  <c r="I136" i="15"/>
  <c r="M136" i="15"/>
  <c r="G147" i="15"/>
  <c r="L144" i="15"/>
  <c r="K144" i="15"/>
  <c r="J144" i="15"/>
  <c r="I144" i="15"/>
  <c r="M144" i="15"/>
  <c r="L153" i="15"/>
  <c r="K153" i="15"/>
  <c r="J153" i="15"/>
  <c r="I153" i="15"/>
  <c r="H161" i="15"/>
  <c r="M153" i="15"/>
  <c r="F9" i="16"/>
  <c r="L11" i="16"/>
  <c r="K11" i="16"/>
  <c r="J11" i="16"/>
  <c r="I11" i="16"/>
  <c r="D21" i="16"/>
  <c r="L15" i="16"/>
  <c r="K15" i="16"/>
  <c r="J15" i="16"/>
  <c r="I15" i="16"/>
  <c r="L19" i="16"/>
  <c r="K19" i="16"/>
  <c r="J19" i="16"/>
  <c r="I19" i="16"/>
  <c r="C23" i="16"/>
  <c r="L25" i="16"/>
  <c r="K25" i="16"/>
  <c r="J25" i="16"/>
  <c r="I25" i="16"/>
  <c r="L33" i="16"/>
  <c r="K33" i="16"/>
  <c r="J33" i="16"/>
  <c r="I33" i="16"/>
  <c r="D37" i="16"/>
  <c r="C49" i="16"/>
  <c r="L42" i="16"/>
  <c r="K42" i="16"/>
  <c r="J42" i="16"/>
  <c r="I42" i="16"/>
  <c r="M42" i="16"/>
  <c r="E51" i="16"/>
  <c r="D63" i="16"/>
  <c r="L59" i="16"/>
  <c r="K59" i="16"/>
  <c r="J59" i="16"/>
  <c r="I59" i="16"/>
  <c r="F65" i="16"/>
  <c r="L68" i="16"/>
  <c r="K68" i="16"/>
  <c r="J68" i="16"/>
  <c r="I68" i="16"/>
  <c r="E77" i="16"/>
  <c r="L76" i="16"/>
  <c r="K76" i="16"/>
  <c r="J76" i="16"/>
  <c r="I76" i="16"/>
  <c r="G79" i="16"/>
  <c r="F91" i="16"/>
  <c r="L85" i="16"/>
  <c r="K85" i="16"/>
  <c r="J85" i="16"/>
  <c r="I85" i="16"/>
  <c r="L94" i="16"/>
  <c r="K94" i="16"/>
  <c r="J94" i="16"/>
  <c r="I94" i="16"/>
  <c r="H93" i="16"/>
  <c r="M94" i="16"/>
  <c r="G105" i="16"/>
  <c r="L102" i="16"/>
  <c r="K102" i="16"/>
  <c r="J102" i="16"/>
  <c r="I102" i="16"/>
  <c r="L111" i="16"/>
  <c r="K111" i="16"/>
  <c r="J111" i="16"/>
  <c r="I111" i="16"/>
  <c r="H119" i="16"/>
  <c r="L128" i="16"/>
  <c r="K128" i="16"/>
  <c r="J128" i="16"/>
  <c r="I128" i="16"/>
  <c r="C135" i="16"/>
  <c r="L137" i="16"/>
  <c r="K137" i="16"/>
  <c r="J137" i="16"/>
  <c r="I137" i="16"/>
  <c r="L145" i="16"/>
  <c r="K145" i="16"/>
  <c r="J145" i="16"/>
  <c r="I145" i="16"/>
  <c r="D149" i="16"/>
  <c r="C161" i="16"/>
  <c r="L154" i="16"/>
  <c r="K154" i="16"/>
  <c r="J154" i="16"/>
  <c r="I154" i="16"/>
  <c r="L11" i="17"/>
  <c r="K11" i="17"/>
  <c r="J11" i="17"/>
  <c r="I11" i="17"/>
  <c r="L33" i="17"/>
  <c r="K33" i="17"/>
  <c r="J33" i="17"/>
  <c r="I33" i="17"/>
  <c r="K68" i="17"/>
  <c r="I68" i="17"/>
  <c r="K102" i="17"/>
  <c r="I102" i="17"/>
  <c r="K137" i="17"/>
  <c r="I137" i="17"/>
  <c r="M20" i="18"/>
  <c r="AA14" i="18"/>
  <c r="Z14" i="18"/>
  <c r="S18" i="18"/>
  <c r="R18" i="18"/>
  <c r="AA31" i="18"/>
  <c r="Z31" i="18"/>
  <c r="W36" i="18"/>
  <c r="E50" i="18"/>
  <c r="S53" i="18"/>
  <c r="R53" i="18"/>
  <c r="W62" i="18"/>
  <c r="AA66" i="18"/>
  <c r="Z66" i="18"/>
  <c r="E76" i="18"/>
  <c r="S70" i="18"/>
  <c r="R70" i="18"/>
  <c r="AA83" i="18"/>
  <c r="Z83" i="18"/>
  <c r="S87" i="18"/>
  <c r="R87" i="18"/>
  <c r="O92" i="18"/>
  <c r="AA100" i="18"/>
  <c r="Z100" i="18"/>
  <c r="O118" i="18"/>
  <c r="AA117" i="18"/>
  <c r="Z117" i="18"/>
  <c r="T122" i="18"/>
  <c r="S122" i="18"/>
  <c r="R122" i="18"/>
  <c r="Y134" i="18"/>
  <c r="AA135" i="18"/>
  <c r="Z135" i="18"/>
  <c r="S139" i="18"/>
  <c r="R139" i="18"/>
  <c r="G148" i="18"/>
  <c r="Y160" i="18"/>
  <c r="AA152" i="18"/>
  <c r="Z152" i="18"/>
  <c r="S156" i="18"/>
  <c r="R156" i="18"/>
  <c r="K13" i="14"/>
  <c r="J13" i="14"/>
  <c r="I13" i="14"/>
  <c r="F23" i="14"/>
  <c r="K21" i="14"/>
  <c r="J21" i="14"/>
  <c r="I21" i="14"/>
  <c r="K30" i="14"/>
  <c r="J30" i="14"/>
  <c r="I30" i="14"/>
  <c r="K39" i="14"/>
  <c r="J39" i="14"/>
  <c r="I39" i="14"/>
  <c r="D51" i="14"/>
  <c r="K47" i="14"/>
  <c r="J47" i="14"/>
  <c r="I47" i="14"/>
  <c r="K56" i="14"/>
  <c r="J56" i="14"/>
  <c r="I56" i="14"/>
  <c r="G65" i="14"/>
  <c r="K64" i="14"/>
  <c r="J64" i="14"/>
  <c r="I64" i="14"/>
  <c r="K73" i="14"/>
  <c r="J73" i="14"/>
  <c r="I73" i="14"/>
  <c r="K82" i="14"/>
  <c r="J82" i="14"/>
  <c r="I82" i="14"/>
  <c r="E93" i="14"/>
  <c r="K90" i="14"/>
  <c r="J90" i="14"/>
  <c r="I90" i="14"/>
  <c r="K99" i="14"/>
  <c r="J99" i="14"/>
  <c r="I99" i="14"/>
  <c r="H107" i="14"/>
  <c r="C121" i="14"/>
  <c r="K116" i="14"/>
  <c r="J116" i="14"/>
  <c r="I116" i="14"/>
  <c r="K125" i="14"/>
  <c r="J125" i="14"/>
  <c r="I125" i="14"/>
  <c r="F135" i="14"/>
  <c r="K133" i="14"/>
  <c r="J133" i="14"/>
  <c r="I133" i="14"/>
  <c r="K142" i="14"/>
  <c r="J142" i="14"/>
  <c r="I142" i="14"/>
  <c r="K151" i="14"/>
  <c r="J151" i="14"/>
  <c r="I151" i="14"/>
  <c r="D163" i="14"/>
  <c r="K159" i="14"/>
  <c r="J159" i="14"/>
  <c r="I159" i="14"/>
  <c r="K12" i="15"/>
  <c r="J12" i="15"/>
  <c r="I12" i="15"/>
  <c r="L12" i="15"/>
  <c r="M12" i="15"/>
  <c r="K16" i="15"/>
  <c r="J16" i="15"/>
  <c r="I16" i="15"/>
  <c r="M16" i="15"/>
  <c r="L16" i="15"/>
  <c r="K20" i="15"/>
  <c r="J20" i="15"/>
  <c r="I20" i="15"/>
  <c r="M20" i="15"/>
  <c r="L20" i="15"/>
  <c r="K27" i="15"/>
  <c r="J27" i="15"/>
  <c r="I27" i="15"/>
  <c r="H35" i="15"/>
  <c r="M27" i="15"/>
  <c r="L27" i="15"/>
  <c r="K44" i="15"/>
  <c r="J44" i="15"/>
  <c r="I44" i="15"/>
  <c r="M44" i="15"/>
  <c r="L44" i="15"/>
  <c r="K53" i="15"/>
  <c r="J53" i="15"/>
  <c r="I53" i="15"/>
  <c r="M53" i="15"/>
  <c r="L53" i="15"/>
  <c r="K61" i="15"/>
  <c r="J61" i="15"/>
  <c r="I61" i="15"/>
  <c r="M61" i="15"/>
  <c r="L61" i="15"/>
  <c r="C77" i="15"/>
  <c r="K70" i="15"/>
  <c r="J70" i="15"/>
  <c r="I70" i="15"/>
  <c r="L70" i="15"/>
  <c r="M70" i="15"/>
  <c r="K79" i="15"/>
  <c r="J79" i="15"/>
  <c r="I79" i="15"/>
  <c r="M79" i="15"/>
  <c r="L79" i="15"/>
  <c r="D91" i="15"/>
  <c r="K87" i="15"/>
  <c r="J87" i="15"/>
  <c r="I87" i="15"/>
  <c r="M87" i="15"/>
  <c r="L87" i="15"/>
  <c r="K96" i="15"/>
  <c r="J96" i="15"/>
  <c r="I96" i="15"/>
  <c r="M96" i="15"/>
  <c r="L96" i="15"/>
  <c r="E105" i="15"/>
  <c r="K104" i="15"/>
  <c r="J104" i="15"/>
  <c r="I104" i="15"/>
  <c r="L104" i="15"/>
  <c r="M104" i="15"/>
  <c r="F119" i="15"/>
  <c r="K113" i="15"/>
  <c r="J113" i="15"/>
  <c r="I113" i="15"/>
  <c r="M113" i="15"/>
  <c r="L113" i="15"/>
  <c r="K122" i="15"/>
  <c r="J122" i="15"/>
  <c r="I122" i="15"/>
  <c r="M122" i="15"/>
  <c r="L122" i="15"/>
  <c r="G133" i="15"/>
  <c r="K130" i="15"/>
  <c r="J130" i="15"/>
  <c r="I130" i="15"/>
  <c r="M130" i="15"/>
  <c r="L130" i="15"/>
  <c r="K139" i="15"/>
  <c r="J139" i="15"/>
  <c r="I139" i="15"/>
  <c r="H147" i="15"/>
  <c r="L139" i="15"/>
  <c r="M139" i="15"/>
  <c r="K156" i="15"/>
  <c r="J156" i="15"/>
  <c r="I156" i="15"/>
  <c r="M156" i="15"/>
  <c r="L156" i="15"/>
  <c r="G9" i="16"/>
  <c r="E21" i="16"/>
  <c r="D23" i="16"/>
  <c r="C35" i="16"/>
  <c r="K28" i="16"/>
  <c r="J28" i="16"/>
  <c r="I28" i="16"/>
  <c r="L28" i="16"/>
  <c r="E37" i="16"/>
  <c r="D49" i="16"/>
  <c r="K45" i="16"/>
  <c r="J45" i="16"/>
  <c r="I45" i="16"/>
  <c r="L45" i="16"/>
  <c r="F51" i="16"/>
  <c r="K54" i="16"/>
  <c r="J54" i="16"/>
  <c r="I54" i="16"/>
  <c r="L54" i="16"/>
  <c r="E63" i="16"/>
  <c r="K62" i="16"/>
  <c r="J62" i="16"/>
  <c r="I62" i="16"/>
  <c r="L62" i="16"/>
  <c r="G65" i="16"/>
  <c r="F77" i="16"/>
  <c r="K71" i="16"/>
  <c r="J71" i="16"/>
  <c r="I71" i="16"/>
  <c r="L71" i="16"/>
  <c r="K80" i="16"/>
  <c r="J80" i="16"/>
  <c r="I80" i="16"/>
  <c r="L80" i="16"/>
  <c r="H79" i="16"/>
  <c r="G91" i="16"/>
  <c r="K88" i="16"/>
  <c r="J88" i="16"/>
  <c r="I88" i="16"/>
  <c r="L88" i="16"/>
  <c r="K97" i="16"/>
  <c r="J97" i="16"/>
  <c r="I97" i="16"/>
  <c r="H105" i="16"/>
  <c r="L97" i="16"/>
  <c r="K114" i="16"/>
  <c r="J114" i="16"/>
  <c r="I114" i="16"/>
  <c r="M114" i="16"/>
  <c r="L114" i="16"/>
  <c r="C121" i="16"/>
  <c r="K123" i="16"/>
  <c r="J123" i="16"/>
  <c r="I123" i="16"/>
  <c r="L123" i="16"/>
  <c r="K131" i="16"/>
  <c r="J131" i="16"/>
  <c r="I131" i="16"/>
  <c r="L131" i="16"/>
  <c r="D135" i="16"/>
  <c r="C147" i="16"/>
  <c r="K140" i="16"/>
  <c r="J140" i="16"/>
  <c r="I140" i="16"/>
  <c r="L140" i="16"/>
  <c r="E149" i="16"/>
  <c r="D161" i="16"/>
  <c r="L155" i="16"/>
  <c r="K155" i="16"/>
  <c r="M155" i="16"/>
  <c r="J155" i="16"/>
  <c r="I155" i="16"/>
  <c r="E9" i="17"/>
  <c r="C21" i="17"/>
  <c r="C37" i="17"/>
  <c r="E65" i="17"/>
  <c r="G93" i="17"/>
  <c r="K159" i="17"/>
  <c r="I159" i="17"/>
  <c r="J10" i="18"/>
  <c r="I10" i="18"/>
  <c r="P22" i="18"/>
  <c r="J27" i="18"/>
  <c r="I27" i="18"/>
  <c r="P48" i="18"/>
  <c r="J44" i="18"/>
  <c r="I44" i="18"/>
  <c r="L50" i="18"/>
  <c r="J61" i="18"/>
  <c r="I61" i="18"/>
  <c r="L76" i="18"/>
  <c r="H78" i="18"/>
  <c r="J79" i="18"/>
  <c r="I79" i="18"/>
  <c r="V92" i="18"/>
  <c r="J96" i="18"/>
  <c r="I96" i="18"/>
  <c r="H104" i="18"/>
  <c r="D106" i="18"/>
  <c r="V118" i="18"/>
  <c r="J113" i="18"/>
  <c r="I113" i="18"/>
  <c r="D132" i="18"/>
  <c r="J130" i="18"/>
  <c r="I130" i="18"/>
  <c r="N148" i="18"/>
  <c r="R159" i="18"/>
  <c r="S159" i="18"/>
  <c r="J14" i="14"/>
  <c r="I14" i="14"/>
  <c r="K14" i="14"/>
  <c r="U14" i="14"/>
  <c r="G23" i="14"/>
  <c r="J22" i="14"/>
  <c r="I22" i="14"/>
  <c r="K22" i="14"/>
  <c r="J31" i="14"/>
  <c r="I31" i="14"/>
  <c r="K31" i="14"/>
  <c r="J40" i="14"/>
  <c r="I40" i="14"/>
  <c r="K40" i="14"/>
  <c r="E51" i="14"/>
  <c r="J48" i="14"/>
  <c r="I48" i="14"/>
  <c r="K48" i="14"/>
  <c r="J57" i="14"/>
  <c r="I57" i="14"/>
  <c r="H65" i="14"/>
  <c r="K57" i="14"/>
  <c r="C79" i="14"/>
  <c r="J74" i="14"/>
  <c r="I74" i="14"/>
  <c r="K74" i="14"/>
  <c r="J83" i="14"/>
  <c r="I83" i="14"/>
  <c r="K83" i="14"/>
  <c r="F93" i="14"/>
  <c r="J91" i="14"/>
  <c r="I91" i="14"/>
  <c r="K91" i="14"/>
  <c r="J100" i="14"/>
  <c r="I100" i="14"/>
  <c r="K100" i="14"/>
  <c r="J109" i="14"/>
  <c r="I109" i="14"/>
  <c r="K109" i="14"/>
  <c r="D121" i="14"/>
  <c r="J117" i="14"/>
  <c r="I117" i="14"/>
  <c r="K117" i="14"/>
  <c r="J126" i="14"/>
  <c r="I126" i="14"/>
  <c r="K126" i="14"/>
  <c r="G135" i="14"/>
  <c r="J134" i="14"/>
  <c r="I134" i="14"/>
  <c r="K134" i="14"/>
  <c r="J143" i="14"/>
  <c r="I143" i="14"/>
  <c r="K143" i="14"/>
  <c r="J152" i="14"/>
  <c r="I152" i="14"/>
  <c r="K152" i="14"/>
  <c r="E163" i="14"/>
  <c r="J160" i="14"/>
  <c r="I160" i="14"/>
  <c r="K160" i="14"/>
  <c r="C21" i="15"/>
  <c r="J30" i="15"/>
  <c r="I30" i="15"/>
  <c r="M30" i="15"/>
  <c r="L30" i="15"/>
  <c r="K30" i="15"/>
  <c r="J39" i="15"/>
  <c r="I39" i="15"/>
  <c r="M39" i="15"/>
  <c r="K39" i="15"/>
  <c r="L39" i="15"/>
  <c r="J47" i="15"/>
  <c r="I47" i="15"/>
  <c r="M47" i="15"/>
  <c r="L47" i="15"/>
  <c r="K47" i="15"/>
  <c r="C63" i="15"/>
  <c r="J56" i="15"/>
  <c r="I56" i="15"/>
  <c r="M56" i="15"/>
  <c r="L56" i="15"/>
  <c r="K56" i="15"/>
  <c r="J65" i="15"/>
  <c r="I65" i="15"/>
  <c r="M65" i="15"/>
  <c r="L65" i="15"/>
  <c r="K65" i="15"/>
  <c r="D77" i="15"/>
  <c r="J73" i="15"/>
  <c r="I73" i="15"/>
  <c r="M73" i="15"/>
  <c r="K73" i="15"/>
  <c r="L73" i="15"/>
  <c r="J82" i="15"/>
  <c r="I82" i="15"/>
  <c r="M82" i="15"/>
  <c r="L82" i="15"/>
  <c r="K82" i="15"/>
  <c r="E91" i="15"/>
  <c r="J90" i="15"/>
  <c r="I90" i="15"/>
  <c r="M90" i="15"/>
  <c r="L90" i="15"/>
  <c r="K90" i="15"/>
  <c r="F105" i="15"/>
  <c r="J99" i="15"/>
  <c r="I99" i="15"/>
  <c r="M99" i="15"/>
  <c r="L99" i="15"/>
  <c r="K99" i="15"/>
  <c r="J108" i="15"/>
  <c r="I108" i="15"/>
  <c r="M108" i="15"/>
  <c r="K108" i="15"/>
  <c r="L108" i="15"/>
  <c r="G119" i="15"/>
  <c r="J116" i="15"/>
  <c r="I116" i="15"/>
  <c r="M116" i="15"/>
  <c r="L116" i="15"/>
  <c r="K116" i="15"/>
  <c r="J125" i="15"/>
  <c r="I125" i="15"/>
  <c r="H133" i="15"/>
  <c r="M125" i="15"/>
  <c r="L125" i="15"/>
  <c r="K125" i="15"/>
  <c r="J142" i="15"/>
  <c r="I142" i="15"/>
  <c r="M142" i="15"/>
  <c r="K142" i="15"/>
  <c r="L142" i="15"/>
  <c r="J151" i="15"/>
  <c r="I151" i="15"/>
  <c r="M151" i="15"/>
  <c r="L151" i="15"/>
  <c r="K151" i="15"/>
  <c r="J159" i="15"/>
  <c r="I159" i="15"/>
  <c r="M159" i="15"/>
  <c r="L159" i="15"/>
  <c r="K159" i="15"/>
  <c r="J10" i="16"/>
  <c r="H9" i="16"/>
  <c r="M144" i="16" s="1"/>
  <c r="I10" i="16"/>
  <c r="M10" i="16"/>
  <c r="L10" i="16"/>
  <c r="K10" i="16"/>
  <c r="F21" i="16"/>
  <c r="J14" i="16"/>
  <c r="I14" i="16"/>
  <c r="M14" i="16"/>
  <c r="K14" i="16"/>
  <c r="L14" i="16"/>
  <c r="J18" i="16"/>
  <c r="I18" i="16"/>
  <c r="M18" i="16"/>
  <c r="L18" i="16"/>
  <c r="K18" i="16"/>
  <c r="E23" i="16"/>
  <c r="D35" i="16"/>
  <c r="J31" i="16"/>
  <c r="I31" i="16"/>
  <c r="M31" i="16"/>
  <c r="L31" i="16"/>
  <c r="K31" i="16"/>
  <c r="F37" i="16"/>
  <c r="J40" i="16"/>
  <c r="I40" i="16"/>
  <c r="M40" i="16"/>
  <c r="K40" i="16"/>
  <c r="L40" i="16"/>
  <c r="E49" i="16"/>
  <c r="J48" i="16"/>
  <c r="I48" i="16"/>
  <c r="M48" i="16"/>
  <c r="L48" i="16"/>
  <c r="K48" i="16"/>
  <c r="G51" i="16"/>
  <c r="F63" i="16"/>
  <c r="J57" i="16"/>
  <c r="I57" i="16"/>
  <c r="M57" i="16"/>
  <c r="L57" i="16"/>
  <c r="K57" i="16"/>
  <c r="J66" i="16"/>
  <c r="I66" i="16"/>
  <c r="M66" i="16"/>
  <c r="H65" i="16"/>
  <c r="L66" i="16"/>
  <c r="K66" i="16"/>
  <c r="G77" i="16"/>
  <c r="J74" i="16"/>
  <c r="I74" i="16"/>
  <c r="M74" i="16"/>
  <c r="K74" i="16"/>
  <c r="L74" i="16"/>
  <c r="J83" i="16"/>
  <c r="I83" i="16"/>
  <c r="H91" i="16"/>
  <c r="M83" i="16"/>
  <c r="L83" i="16"/>
  <c r="K83" i="16"/>
  <c r="J100" i="16"/>
  <c r="I100" i="16"/>
  <c r="M100" i="16"/>
  <c r="L100" i="16"/>
  <c r="K100" i="16"/>
  <c r="C107" i="16"/>
  <c r="J109" i="16"/>
  <c r="I109" i="16"/>
  <c r="M109" i="16"/>
  <c r="K109" i="16"/>
  <c r="L109" i="16"/>
  <c r="J117" i="16"/>
  <c r="I117" i="16"/>
  <c r="M117" i="16"/>
  <c r="L117" i="16"/>
  <c r="K117" i="16"/>
  <c r="D121" i="16"/>
  <c r="C133" i="16"/>
  <c r="J126" i="16"/>
  <c r="I126" i="16"/>
  <c r="M126" i="16"/>
  <c r="L126" i="16"/>
  <c r="K126" i="16"/>
  <c r="E135" i="16"/>
  <c r="D147" i="16"/>
  <c r="J143" i="16"/>
  <c r="I143" i="16"/>
  <c r="M143" i="16"/>
  <c r="K143" i="16"/>
  <c r="L143" i="16"/>
  <c r="F149" i="16"/>
  <c r="J152" i="16"/>
  <c r="I152" i="16"/>
  <c r="M152" i="16"/>
  <c r="L152" i="16"/>
  <c r="K152" i="16"/>
  <c r="E161" i="16"/>
  <c r="F9" i="17"/>
  <c r="D21" i="17"/>
  <c r="L25" i="17"/>
  <c r="K25" i="17"/>
  <c r="J25" i="17"/>
  <c r="I25" i="17"/>
  <c r="D37" i="17"/>
  <c r="C49" i="17"/>
  <c r="K59" i="17"/>
  <c r="I59" i="17"/>
  <c r="K94" i="17"/>
  <c r="I94" i="17"/>
  <c r="K128" i="17"/>
  <c r="I128" i="17"/>
  <c r="C8" i="18"/>
  <c r="U20" i="18"/>
  <c r="AA18" i="18"/>
  <c r="Z18" i="18"/>
  <c r="Q22" i="18"/>
  <c r="S23" i="18"/>
  <c r="R23" i="18"/>
  <c r="C34" i="18"/>
  <c r="S40" i="18"/>
  <c r="R40" i="18"/>
  <c r="Q48" i="18"/>
  <c r="M50" i="18"/>
  <c r="AA53" i="18"/>
  <c r="Z53" i="18"/>
  <c r="S57" i="18"/>
  <c r="R57" i="18"/>
  <c r="M76" i="18"/>
  <c r="AA70" i="18"/>
  <c r="Z70" i="18"/>
  <c r="S74" i="18"/>
  <c r="R74" i="18"/>
  <c r="AA87" i="18"/>
  <c r="Z87" i="18"/>
  <c r="W92" i="18"/>
  <c r="E106" i="18"/>
  <c r="S109" i="18"/>
  <c r="R109" i="18"/>
  <c r="W118" i="18"/>
  <c r="AA122" i="18"/>
  <c r="Z122" i="18"/>
  <c r="E132" i="18"/>
  <c r="S126" i="18"/>
  <c r="R126" i="18"/>
  <c r="AA139" i="18"/>
  <c r="Z139" i="18"/>
  <c r="S143" i="18"/>
  <c r="R143" i="18"/>
  <c r="O148" i="18"/>
  <c r="AA156" i="18"/>
  <c r="Z156" i="18"/>
  <c r="E147" i="22"/>
  <c r="I15" i="14"/>
  <c r="H23" i="14"/>
  <c r="K15" i="14"/>
  <c r="J15" i="14"/>
  <c r="C37" i="14"/>
  <c r="I32" i="14"/>
  <c r="K32" i="14"/>
  <c r="J32" i="14"/>
  <c r="I41" i="14"/>
  <c r="K41" i="14"/>
  <c r="J41" i="14"/>
  <c r="F51" i="14"/>
  <c r="I49" i="14"/>
  <c r="K49" i="14"/>
  <c r="J49" i="14"/>
  <c r="I58" i="14"/>
  <c r="K58" i="14"/>
  <c r="J58" i="14"/>
  <c r="I67" i="14"/>
  <c r="K67" i="14"/>
  <c r="J67" i="14"/>
  <c r="D79" i="14"/>
  <c r="I75" i="14"/>
  <c r="K75" i="14"/>
  <c r="J75" i="14"/>
  <c r="I84" i="14"/>
  <c r="K84" i="14"/>
  <c r="J84" i="14"/>
  <c r="G93" i="14"/>
  <c r="I92" i="14"/>
  <c r="K92" i="14"/>
  <c r="J92" i="14"/>
  <c r="I101" i="14"/>
  <c r="K101" i="14"/>
  <c r="J101" i="14"/>
  <c r="I110" i="14"/>
  <c r="K110" i="14"/>
  <c r="J110" i="14"/>
  <c r="E121" i="14"/>
  <c r="I118" i="14"/>
  <c r="K118" i="14"/>
  <c r="J118" i="14"/>
  <c r="I127" i="14"/>
  <c r="H135" i="14"/>
  <c r="K127" i="14"/>
  <c r="J127" i="14"/>
  <c r="C149" i="14"/>
  <c r="I144" i="14"/>
  <c r="K144" i="14"/>
  <c r="J144" i="14"/>
  <c r="I153" i="14"/>
  <c r="K153" i="14"/>
  <c r="J153" i="14"/>
  <c r="F163" i="14"/>
  <c r="I161" i="14"/>
  <c r="K161" i="14"/>
  <c r="J161" i="14"/>
  <c r="I11" i="15"/>
  <c r="M11" i="15"/>
  <c r="L11" i="15"/>
  <c r="K11" i="15"/>
  <c r="J11" i="15"/>
  <c r="D21" i="15"/>
  <c r="I15" i="15"/>
  <c r="M15" i="15"/>
  <c r="L15" i="15"/>
  <c r="J15" i="15"/>
  <c r="K15" i="15"/>
  <c r="I19" i="15"/>
  <c r="M19" i="15"/>
  <c r="L19" i="15"/>
  <c r="K19" i="15"/>
  <c r="J19" i="15"/>
  <c r="I25" i="15"/>
  <c r="M25" i="15"/>
  <c r="L25" i="15"/>
  <c r="K25" i="15"/>
  <c r="J25" i="15"/>
  <c r="I33" i="15"/>
  <c r="M33" i="15"/>
  <c r="L33" i="15"/>
  <c r="K33" i="15"/>
  <c r="J33" i="15"/>
  <c r="C49" i="15"/>
  <c r="I42" i="15"/>
  <c r="M42" i="15"/>
  <c r="L42" i="15"/>
  <c r="J42" i="15"/>
  <c r="K42" i="15"/>
  <c r="I51" i="15"/>
  <c r="M51" i="15"/>
  <c r="L51" i="15"/>
  <c r="K51" i="15"/>
  <c r="J51" i="15"/>
  <c r="D63" i="15"/>
  <c r="I59" i="15"/>
  <c r="M59" i="15"/>
  <c r="L59" i="15"/>
  <c r="K59" i="15"/>
  <c r="J59" i="15"/>
  <c r="I68" i="15"/>
  <c r="M68" i="15"/>
  <c r="L68" i="15"/>
  <c r="K68" i="15"/>
  <c r="J68" i="15"/>
  <c r="E77" i="15"/>
  <c r="I76" i="15"/>
  <c r="M76" i="15"/>
  <c r="L76" i="15"/>
  <c r="J76" i="15"/>
  <c r="K76" i="15"/>
  <c r="F91" i="15"/>
  <c r="I85" i="15"/>
  <c r="M85" i="15"/>
  <c r="L85" i="15"/>
  <c r="K85" i="15"/>
  <c r="J85" i="15"/>
  <c r="I94" i="15"/>
  <c r="M94" i="15"/>
  <c r="L94" i="15"/>
  <c r="K94" i="15"/>
  <c r="J94" i="15"/>
  <c r="G105" i="15"/>
  <c r="I102" i="15"/>
  <c r="M102" i="15"/>
  <c r="L102" i="15"/>
  <c r="K102" i="15"/>
  <c r="J102" i="15"/>
  <c r="I111" i="15"/>
  <c r="H119" i="15"/>
  <c r="M111" i="15"/>
  <c r="L111" i="15"/>
  <c r="J111" i="15"/>
  <c r="K111" i="15"/>
  <c r="I128" i="15"/>
  <c r="M128" i="15"/>
  <c r="L128" i="15"/>
  <c r="K128" i="15"/>
  <c r="J128" i="15"/>
  <c r="I137" i="15"/>
  <c r="M137" i="15"/>
  <c r="L137" i="15"/>
  <c r="K137" i="15"/>
  <c r="J137" i="15"/>
  <c r="I145" i="15"/>
  <c r="M145" i="15"/>
  <c r="L145" i="15"/>
  <c r="J145" i="15"/>
  <c r="K145" i="15"/>
  <c r="C161" i="15"/>
  <c r="I154" i="15"/>
  <c r="M154" i="15"/>
  <c r="L154" i="15"/>
  <c r="K154" i="15"/>
  <c r="J154" i="15"/>
  <c r="G21" i="16"/>
  <c r="F23" i="16"/>
  <c r="I26" i="16"/>
  <c r="M26" i="16"/>
  <c r="L26" i="16"/>
  <c r="K26" i="16"/>
  <c r="J26" i="16"/>
  <c r="E35" i="16"/>
  <c r="I34" i="16"/>
  <c r="M34" i="16"/>
  <c r="L34" i="16"/>
  <c r="K34" i="16"/>
  <c r="J34" i="16"/>
  <c r="G37" i="16"/>
  <c r="F49" i="16"/>
  <c r="I43" i="16"/>
  <c r="M43" i="16"/>
  <c r="L43" i="16"/>
  <c r="J43" i="16"/>
  <c r="K43" i="16"/>
  <c r="I52" i="16"/>
  <c r="M52" i="16"/>
  <c r="H51" i="16"/>
  <c r="L52" i="16"/>
  <c r="K52" i="16"/>
  <c r="J52" i="16"/>
  <c r="G63" i="16"/>
  <c r="I60" i="16"/>
  <c r="M60" i="16"/>
  <c r="L60" i="16"/>
  <c r="K60" i="16"/>
  <c r="J60" i="16"/>
  <c r="I69" i="16"/>
  <c r="H77" i="16"/>
  <c r="M69" i="16"/>
  <c r="L69" i="16"/>
  <c r="K69" i="16"/>
  <c r="J69" i="16"/>
  <c r="I86" i="16"/>
  <c r="M86" i="16"/>
  <c r="L86" i="16"/>
  <c r="K86" i="16"/>
  <c r="J86" i="16"/>
  <c r="C93" i="16"/>
  <c r="I95" i="16"/>
  <c r="M95" i="16"/>
  <c r="L95" i="16"/>
  <c r="K95" i="16"/>
  <c r="J95" i="16"/>
  <c r="I103" i="16"/>
  <c r="M103" i="16"/>
  <c r="L103" i="16"/>
  <c r="K103" i="16"/>
  <c r="J103" i="16"/>
  <c r="D107" i="16"/>
  <c r="C119" i="16"/>
  <c r="I112" i="16"/>
  <c r="M112" i="16"/>
  <c r="L112" i="16"/>
  <c r="J112" i="16"/>
  <c r="K112" i="16"/>
  <c r="E121" i="16"/>
  <c r="D133" i="16"/>
  <c r="I129" i="16"/>
  <c r="M129" i="16"/>
  <c r="L129" i="16"/>
  <c r="K129" i="16"/>
  <c r="J129" i="16"/>
  <c r="F135" i="16"/>
  <c r="I138" i="16"/>
  <c r="M138" i="16"/>
  <c r="L138" i="16"/>
  <c r="K138" i="16"/>
  <c r="J138" i="16"/>
  <c r="E147" i="16"/>
  <c r="I146" i="16"/>
  <c r="M146" i="16"/>
  <c r="L146" i="16"/>
  <c r="J146" i="16"/>
  <c r="K146" i="16"/>
  <c r="G149" i="16"/>
  <c r="F161" i="16"/>
  <c r="L47" i="17"/>
  <c r="K47" i="17"/>
  <c r="J47" i="17"/>
  <c r="I47" i="17"/>
  <c r="J14" i="18"/>
  <c r="I14" i="18"/>
  <c r="X22" i="18"/>
  <c r="J31" i="18"/>
  <c r="I31" i="18"/>
  <c r="F36" i="18"/>
  <c r="X48" i="18"/>
  <c r="F62" i="18"/>
  <c r="J66" i="18"/>
  <c r="I66" i="18"/>
  <c r="P78" i="18"/>
  <c r="J83" i="18"/>
  <c r="I83" i="18"/>
  <c r="P104" i="18"/>
  <c r="J100" i="18"/>
  <c r="I100" i="18"/>
  <c r="L106" i="18"/>
  <c r="J117" i="18"/>
  <c r="I117" i="18"/>
  <c r="L132" i="18"/>
  <c r="H134" i="18"/>
  <c r="J135" i="18"/>
  <c r="I135" i="18"/>
  <c r="V148" i="18"/>
  <c r="H160" i="18"/>
  <c r="J152" i="18"/>
  <c r="I152" i="18"/>
  <c r="K16" i="14"/>
  <c r="J16" i="14"/>
  <c r="I16" i="14"/>
  <c r="K25" i="14"/>
  <c r="J25" i="14"/>
  <c r="I25" i="14"/>
  <c r="D37" i="14"/>
  <c r="K33" i="14"/>
  <c r="J33" i="14"/>
  <c r="I33" i="14"/>
  <c r="K42" i="14"/>
  <c r="J42" i="14"/>
  <c r="I42" i="14"/>
  <c r="G51" i="14"/>
  <c r="K50" i="14"/>
  <c r="J50" i="14"/>
  <c r="I50" i="14"/>
  <c r="K59" i="14"/>
  <c r="J59" i="14"/>
  <c r="I59" i="14"/>
  <c r="K68" i="14"/>
  <c r="J68" i="14"/>
  <c r="I68" i="14"/>
  <c r="E79" i="14"/>
  <c r="K76" i="14"/>
  <c r="J76" i="14"/>
  <c r="I76" i="14"/>
  <c r="H93" i="14"/>
  <c r="K85" i="14"/>
  <c r="J85" i="14"/>
  <c r="I85" i="14"/>
  <c r="C107" i="14"/>
  <c r="K102" i="14"/>
  <c r="J102" i="14"/>
  <c r="I102" i="14"/>
  <c r="K111" i="14"/>
  <c r="J111" i="14"/>
  <c r="I111" i="14"/>
  <c r="F121" i="14"/>
  <c r="K119" i="14"/>
  <c r="J119" i="14"/>
  <c r="I119" i="14"/>
  <c r="K128" i="14"/>
  <c r="J128" i="14"/>
  <c r="I128" i="14"/>
  <c r="K137" i="14"/>
  <c r="J137" i="14"/>
  <c r="I137" i="14"/>
  <c r="D149" i="14"/>
  <c r="K145" i="14"/>
  <c r="J145" i="14"/>
  <c r="I145" i="14"/>
  <c r="K154" i="14"/>
  <c r="J154" i="14"/>
  <c r="I154" i="14"/>
  <c r="G163" i="14"/>
  <c r="K162" i="14"/>
  <c r="J162" i="14"/>
  <c r="I162" i="14"/>
  <c r="E21" i="15"/>
  <c r="C35" i="15"/>
  <c r="M28" i="15"/>
  <c r="L28" i="15"/>
  <c r="K28" i="15"/>
  <c r="J28" i="15"/>
  <c r="I28" i="15"/>
  <c r="M37" i="15"/>
  <c r="L37" i="15"/>
  <c r="K37" i="15"/>
  <c r="J37" i="15"/>
  <c r="I37" i="15"/>
  <c r="D49" i="15"/>
  <c r="M45" i="15"/>
  <c r="L45" i="15"/>
  <c r="K45" i="15"/>
  <c r="I45" i="15"/>
  <c r="J45" i="15"/>
  <c r="M54" i="15"/>
  <c r="L54" i="15"/>
  <c r="K54" i="15"/>
  <c r="J54" i="15"/>
  <c r="I54" i="15"/>
  <c r="E63" i="15"/>
  <c r="M62" i="15"/>
  <c r="L62" i="15"/>
  <c r="K62" i="15"/>
  <c r="J62" i="15"/>
  <c r="I62" i="15"/>
  <c r="F77" i="15"/>
  <c r="M71" i="15"/>
  <c r="L71" i="15"/>
  <c r="K71" i="15"/>
  <c r="J71" i="15"/>
  <c r="I71" i="15"/>
  <c r="M80" i="15"/>
  <c r="L80" i="15"/>
  <c r="K80" i="15"/>
  <c r="I80" i="15"/>
  <c r="J80" i="15"/>
  <c r="G91" i="15"/>
  <c r="M88" i="15"/>
  <c r="L88" i="15"/>
  <c r="K88" i="15"/>
  <c r="J88" i="15"/>
  <c r="I88" i="15"/>
  <c r="H105" i="15"/>
  <c r="M97" i="15"/>
  <c r="L97" i="15"/>
  <c r="K97" i="15"/>
  <c r="J97" i="15"/>
  <c r="I97" i="15"/>
  <c r="M114" i="15"/>
  <c r="L114" i="15"/>
  <c r="K114" i="15"/>
  <c r="I114" i="15"/>
  <c r="J114" i="15"/>
  <c r="M123" i="15"/>
  <c r="L123" i="15"/>
  <c r="K123" i="15"/>
  <c r="J123" i="15"/>
  <c r="I123" i="15"/>
  <c r="M131" i="15"/>
  <c r="L131" i="15"/>
  <c r="K131" i="15"/>
  <c r="J131" i="15"/>
  <c r="I131" i="15"/>
  <c r="C147" i="15"/>
  <c r="M140" i="15"/>
  <c r="L140" i="15"/>
  <c r="K140" i="15"/>
  <c r="J140" i="15"/>
  <c r="I140" i="15"/>
  <c r="M149" i="15"/>
  <c r="L149" i="15"/>
  <c r="K149" i="15"/>
  <c r="I149" i="15"/>
  <c r="J149" i="15"/>
  <c r="D161" i="15"/>
  <c r="M157" i="15"/>
  <c r="L157" i="15"/>
  <c r="K157" i="15"/>
  <c r="J157" i="15"/>
  <c r="I157" i="15"/>
  <c r="H21" i="16"/>
  <c r="M13" i="16"/>
  <c r="L13" i="16"/>
  <c r="K13" i="16"/>
  <c r="J13" i="16"/>
  <c r="I13" i="16"/>
  <c r="M17" i="16"/>
  <c r="L17" i="16"/>
  <c r="K17" i="16"/>
  <c r="I17" i="16"/>
  <c r="J17" i="16"/>
  <c r="G23" i="16"/>
  <c r="F35" i="16"/>
  <c r="M29" i="16"/>
  <c r="L29" i="16"/>
  <c r="K29" i="16"/>
  <c r="J29" i="16"/>
  <c r="I29" i="16"/>
  <c r="M38" i="16"/>
  <c r="H37" i="16"/>
  <c r="L38" i="16"/>
  <c r="K38" i="16"/>
  <c r="J38" i="16"/>
  <c r="I38" i="16"/>
  <c r="G49" i="16"/>
  <c r="M46" i="16"/>
  <c r="L46" i="16"/>
  <c r="K46" i="16"/>
  <c r="I46" i="16"/>
  <c r="J46" i="16"/>
  <c r="H63" i="16"/>
  <c r="M55" i="16"/>
  <c r="L55" i="16"/>
  <c r="K55" i="16"/>
  <c r="J55" i="16"/>
  <c r="I55" i="16"/>
  <c r="M72" i="16"/>
  <c r="L72" i="16"/>
  <c r="K72" i="16"/>
  <c r="J72" i="16"/>
  <c r="I72" i="16"/>
  <c r="C79" i="16"/>
  <c r="M81" i="16"/>
  <c r="L81" i="16"/>
  <c r="K81" i="16"/>
  <c r="I81" i="16"/>
  <c r="J81" i="16"/>
  <c r="M89" i="16"/>
  <c r="L89" i="16"/>
  <c r="K89" i="16"/>
  <c r="J89" i="16"/>
  <c r="I89" i="16"/>
  <c r="D93" i="16"/>
  <c r="C105" i="16"/>
  <c r="M98" i="16"/>
  <c r="L98" i="16"/>
  <c r="K98" i="16"/>
  <c r="J98" i="16"/>
  <c r="I98" i="16"/>
  <c r="E107" i="16"/>
  <c r="D119" i="16"/>
  <c r="M115" i="16"/>
  <c r="L115" i="16"/>
  <c r="K115" i="16"/>
  <c r="I115" i="16"/>
  <c r="J115" i="16"/>
  <c r="F121" i="16"/>
  <c r="M124" i="16"/>
  <c r="L124" i="16"/>
  <c r="K124" i="16"/>
  <c r="J124" i="16"/>
  <c r="I124" i="16"/>
  <c r="E133" i="16"/>
  <c r="M132" i="16"/>
  <c r="L132" i="16"/>
  <c r="K132" i="16"/>
  <c r="J132" i="16"/>
  <c r="I132" i="16"/>
  <c r="G135" i="16"/>
  <c r="F147" i="16"/>
  <c r="M141" i="16"/>
  <c r="L141" i="16"/>
  <c r="K141" i="16"/>
  <c r="J141" i="16"/>
  <c r="I141" i="16"/>
  <c r="M150" i="16"/>
  <c r="H149" i="16"/>
  <c r="L150" i="16"/>
  <c r="K150" i="16"/>
  <c r="I150" i="16"/>
  <c r="J150" i="16"/>
  <c r="G161" i="16"/>
  <c r="L19" i="17"/>
  <c r="K19" i="17"/>
  <c r="J19" i="17"/>
  <c r="I19" i="17"/>
  <c r="K85" i="17"/>
  <c r="I85" i="17"/>
  <c r="K154" i="17"/>
  <c r="I154" i="17"/>
  <c r="S10" i="18"/>
  <c r="R10" i="18"/>
  <c r="Y22" i="18"/>
  <c r="AA23" i="18"/>
  <c r="Z23" i="18"/>
  <c r="S27" i="18"/>
  <c r="R27" i="18"/>
  <c r="G36" i="18"/>
  <c r="AA40" i="18"/>
  <c r="Z40" i="18"/>
  <c r="Y48" i="18"/>
  <c r="S44" i="18"/>
  <c r="R44" i="18"/>
  <c r="U50" i="18"/>
  <c r="G62" i="18"/>
  <c r="AA57" i="18"/>
  <c r="Z57" i="18"/>
  <c r="S61" i="18"/>
  <c r="R61" i="18"/>
  <c r="C64" i="18"/>
  <c r="U76" i="18"/>
  <c r="AA74" i="18"/>
  <c r="Z74" i="18"/>
  <c r="Q78" i="18"/>
  <c r="S79" i="18"/>
  <c r="R79" i="18"/>
  <c r="C90" i="18"/>
  <c r="S96" i="18"/>
  <c r="R96" i="18"/>
  <c r="Q104" i="18"/>
  <c r="M106" i="18"/>
  <c r="AA109" i="18"/>
  <c r="Z109" i="18"/>
  <c r="S113" i="18"/>
  <c r="R113" i="18"/>
  <c r="M132" i="18"/>
  <c r="AA126" i="18"/>
  <c r="Z126" i="18"/>
  <c r="S130" i="18"/>
  <c r="R130" i="18"/>
  <c r="AB143" i="18"/>
  <c r="AA143" i="18"/>
  <c r="Z143" i="18"/>
  <c r="W148" i="18"/>
  <c r="L156" i="16"/>
  <c r="K156" i="16"/>
  <c r="J156" i="16"/>
  <c r="I156" i="16"/>
  <c r="M156" i="16"/>
  <c r="G9" i="17"/>
  <c r="E21" i="17"/>
  <c r="D23" i="17"/>
  <c r="C35" i="17"/>
  <c r="L28" i="17"/>
  <c r="K28" i="17"/>
  <c r="J28" i="17"/>
  <c r="I28" i="17"/>
  <c r="E37" i="17"/>
  <c r="D49" i="17"/>
  <c r="L45" i="17"/>
  <c r="K45" i="17"/>
  <c r="J45" i="17"/>
  <c r="I45" i="17"/>
  <c r="D8" i="18"/>
  <c r="L8" i="18"/>
  <c r="J11" i="18"/>
  <c r="I11" i="18"/>
  <c r="F20" i="18"/>
  <c r="N20" i="18"/>
  <c r="V20" i="18"/>
  <c r="J15" i="18"/>
  <c r="I15" i="18"/>
  <c r="J19" i="18"/>
  <c r="I19" i="18"/>
  <c r="J24" i="18"/>
  <c r="I24" i="18"/>
  <c r="D34" i="18"/>
  <c r="L34" i="18"/>
  <c r="J28" i="18"/>
  <c r="I28" i="18"/>
  <c r="J32" i="18"/>
  <c r="I32" i="18"/>
  <c r="J37" i="18"/>
  <c r="I37" i="18"/>
  <c r="H36" i="18"/>
  <c r="P36" i="18"/>
  <c r="X36" i="18"/>
  <c r="J41" i="18"/>
  <c r="I41" i="18"/>
  <c r="J45" i="18"/>
  <c r="I45" i="18"/>
  <c r="F50" i="18"/>
  <c r="N50" i="18"/>
  <c r="V50" i="18"/>
  <c r="J54" i="18"/>
  <c r="I54" i="18"/>
  <c r="H62" i="18"/>
  <c r="P62" i="18"/>
  <c r="X62" i="18"/>
  <c r="J58" i="18"/>
  <c r="I58" i="18"/>
  <c r="D64" i="18"/>
  <c r="L64" i="18"/>
  <c r="J67" i="18"/>
  <c r="I67" i="18"/>
  <c r="F76" i="18"/>
  <c r="N76" i="18"/>
  <c r="V76" i="18"/>
  <c r="J71" i="18"/>
  <c r="I71" i="18"/>
  <c r="J75" i="18"/>
  <c r="I75" i="18"/>
  <c r="J80" i="18"/>
  <c r="I80" i="18"/>
  <c r="D90" i="18"/>
  <c r="L90" i="18"/>
  <c r="J84" i="18"/>
  <c r="I84" i="18"/>
  <c r="J88" i="18"/>
  <c r="I88" i="18"/>
  <c r="J93" i="18"/>
  <c r="I93" i="18"/>
  <c r="H92" i="18"/>
  <c r="P92" i="18"/>
  <c r="X92" i="18"/>
  <c r="J97" i="18"/>
  <c r="I97" i="18"/>
  <c r="J101" i="18"/>
  <c r="I101" i="18"/>
  <c r="F106" i="18"/>
  <c r="N106" i="18"/>
  <c r="V106" i="18"/>
  <c r="J110" i="18"/>
  <c r="I110" i="18"/>
  <c r="H118" i="18"/>
  <c r="P118" i="18"/>
  <c r="X118" i="18"/>
  <c r="J114" i="18"/>
  <c r="I114" i="18"/>
  <c r="D120" i="18"/>
  <c r="L120" i="18"/>
  <c r="J123" i="18"/>
  <c r="I123" i="18"/>
  <c r="F132" i="18"/>
  <c r="N132" i="18"/>
  <c r="V132" i="18"/>
  <c r="J127" i="18"/>
  <c r="I127" i="18"/>
  <c r="J131" i="18"/>
  <c r="I131" i="18"/>
  <c r="J136" i="18"/>
  <c r="I136" i="18"/>
  <c r="D146" i="18"/>
  <c r="L146" i="18"/>
  <c r="J140" i="18"/>
  <c r="I140" i="18"/>
  <c r="J144" i="18"/>
  <c r="I144" i="18"/>
  <c r="J149" i="18"/>
  <c r="I149" i="18"/>
  <c r="H148" i="18"/>
  <c r="P148" i="18"/>
  <c r="X148" i="18"/>
  <c r="J153" i="18"/>
  <c r="I153" i="18"/>
  <c r="J157" i="18"/>
  <c r="I157" i="18"/>
  <c r="L159" i="16"/>
  <c r="K159" i="16"/>
  <c r="J159" i="16"/>
  <c r="I159" i="16"/>
  <c r="M159" i="16"/>
  <c r="L10" i="17"/>
  <c r="K10" i="17"/>
  <c r="J10" i="17"/>
  <c r="H9" i="17"/>
  <c r="M17" i="17" s="1"/>
  <c r="I10" i="17"/>
  <c r="F21" i="17"/>
  <c r="L14" i="17"/>
  <c r="K14" i="17"/>
  <c r="J14" i="17"/>
  <c r="I14" i="17"/>
  <c r="L18" i="17"/>
  <c r="K18" i="17"/>
  <c r="J18" i="17"/>
  <c r="I18" i="17"/>
  <c r="E23" i="17"/>
  <c r="D35" i="17"/>
  <c r="L31" i="17"/>
  <c r="K31" i="17"/>
  <c r="J31" i="17"/>
  <c r="I31" i="17"/>
  <c r="F37" i="17"/>
  <c r="L40" i="17"/>
  <c r="K40" i="17"/>
  <c r="J40" i="17"/>
  <c r="I40" i="17"/>
  <c r="E49" i="17"/>
  <c r="L48" i="17"/>
  <c r="K48" i="17"/>
  <c r="J48" i="17"/>
  <c r="I48" i="17"/>
  <c r="M48" i="17"/>
  <c r="E8" i="18"/>
  <c r="M8" i="18"/>
  <c r="U8" i="18"/>
  <c r="S11" i="18"/>
  <c r="R11" i="18"/>
  <c r="AA11" i="18"/>
  <c r="Z11" i="18"/>
  <c r="G20" i="18"/>
  <c r="O20" i="18"/>
  <c r="W20" i="18"/>
  <c r="S15" i="18"/>
  <c r="R15" i="18"/>
  <c r="AA15" i="18"/>
  <c r="Z15" i="18"/>
  <c r="S19" i="18"/>
  <c r="R19" i="18"/>
  <c r="AA19" i="18"/>
  <c r="Z19" i="18"/>
  <c r="C22" i="18"/>
  <c r="S24" i="18"/>
  <c r="R24" i="18"/>
  <c r="AA24" i="18"/>
  <c r="Z24" i="18"/>
  <c r="E34" i="18"/>
  <c r="M34" i="18"/>
  <c r="U34" i="18"/>
  <c r="S28" i="18"/>
  <c r="R28" i="18"/>
  <c r="AA28" i="18"/>
  <c r="Z28" i="18"/>
  <c r="S32" i="18"/>
  <c r="R32" i="18"/>
  <c r="AA32" i="18"/>
  <c r="Z32" i="18"/>
  <c r="S37" i="18"/>
  <c r="R37" i="18"/>
  <c r="Q36" i="18"/>
  <c r="AA37" i="18"/>
  <c r="Z37" i="18"/>
  <c r="Y36" i="18"/>
  <c r="C48" i="18"/>
  <c r="T41" i="18"/>
  <c r="S41" i="18"/>
  <c r="R41" i="18"/>
  <c r="AA41" i="18"/>
  <c r="Z41" i="18"/>
  <c r="S45" i="18"/>
  <c r="R45" i="18"/>
  <c r="AA45" i="18"/>
  <c r="Z45" i="18"/>
  <c r="G50" i="18"/>
  <c r="O50" i="18"/>
  <c r="W50" i="18"/>
  <c r="S54" i="18"/>
  <c r="R54" i="18"/>
  <c r="Q62" i="18"/>
  <c r="AA54" i="18"/>
  <c r="Z54" i="18"/>
  <c r="Y62" i="18"/>
  <c r="S58" i="18"/>
  <c r="R58" i="18"/>
  <c r="AA58" i="18"/>
  <c r="Z58" i="18"/>
  <c r="E64" i="18"/>
  <c r="M64" i="18"/>
  <c r="U64" i="18"/>
  <c r="T67" i="18"/>
  <c r="S67" i="18"/>
  <c r="R67" i="18"/>
  <c r="AA67" i="18"/>
  <c r="Z67" i="18"/>
  <c r="G76" i="18"/>
  <c r="O76" i="18"/>
  <c r="W76" i="18"/>
  <c r="S71" i="18"/>
  <c r="R71" i="18"/>
  <c r="AA71" i="18"/>
  <c r="Z71" i="18"/>
  <c r="S75" i="18"/>
  <c r="R75" i="18"/>
  <c r="AA75" i="18"/>
  <c r="Z75" i="18"/>
  <c r="C78" i="18"/>
  <c r="S80" i="18"/>
  <c r="R80" i="18"/>
  <c r="AA80" i="18"/>
  <c r="Z80" i="18"/>
  <c r="E90" i="18"/>
  <c r="M90" i="18"/>
  <c r="U90" i="18"/>
  <c r="S84" i="18"/>
  <c r="R84" i="18"/>
  <c r="AA84" i="18"/>
  <c r="Z84" i="18"/>
  <c r="S88" i="18"/>
  <c r="R88" i="18"/>
  <c r="AA88" i="18"/>
  <c r="Z88" i="18"/>
  <c r="S93" i="18"/>
  <c r="R93" i="18"/>
  <c r="Q92" i="18"/>
  <c r="AA93" i="18"/>
  <c r="Z93" i="18"/>
  <c r="Y92" i="18"/>
  <c r="C104" i="18"/>
  <c r="S97" i="18"/>
  <c r="R97" i="18"/>
  <c r="AA97" i="18"/>
  <c r="Z97" i="18"/>
  <c r="S101" i="18"/>
  <c r="R101" i="18"/>
  <c r="AA101" i="18"/>
  <c r="Z101" i="18"/>
  <c r="G106" i="18"/>
  <c r="O106" i="18"/>
  <c r="W106" i="18"/>
  <c r="S110" i="18"/>
  <c r="R110" i="18"/>
  <c r="Q118" i="18"/>
  <c r="AA110" i="18"/>
  <c r="Z110" i="18"/>
  <c r="Y118" i="18"/>
  <c r="S114" i="18"/>
  <c r="R114" i="18"/>
  <c r="AA114" i="18"/>
  <c r="Z114" i="18"/>
  <c r="E120" i="18"/>
  <c r="M120" i="18"/>
  <c r="U120" i="18"/>
  <c r="S123" i="18"/>
  <c r="R123" i="18"/>
  <c r="AA123" i="18"/>
  <c r="Z123" i="18"/>
  <c r="G132" i="18"/>
  <c r="O132" i="18"/>
  <c r="W132" i="18"/>
  <c r="S127" i="18"/>
  <c r="R127" i="18"/>
  <c r="AA127" i="18"/>
  <c r="Z127" i="18"/>
  <c r="S131" i="18"/>
  <c r="R131" i="18"/>
  <c r="AA131" i="18"/>
  <c r="Z131" i="18"/>
  <c r="C134" i="18"/>
  <c r="S136" i="18"/>
  <c r="R136" i="18"/>
  <c r="AA136" i="18"/>
  <c r="Z136" i="18"/>
  <c r="E146" i="18"/>
  <c r="M146" i="18"/>
  <c r="U146" i="18"/>
  <c r="S140" i="18"/>
  <c r="R140" i="18"/>
  <c r="AA140" i="18"/>
  <c r="Z140" i="18"/>
  <c r="S144" i="18"/>
  <c r="R144" i="18"/>
  <c r="AA144" i="18"/>
  <c r="Z144" i="18"/>
  <c r="S149" i="18"/>
  <c r="R149" i="18"/>
  <c r="Q148" i="18"/>
  <c r="AA149" i="18"/>
  <c r="Z149" i="18"/>
  <c r="Y148" i="18"/>
  <c r="C160" i="18"/>
  <c r="T153" i="18"/>
  <c r="S153" i="18"/>
  <c r="R153" i="18"/>
  <c r="AA153" i="18"/>
  <c r="Z153" i="18"/>
  <c r="S157" i="18"/>
  <c r="R157" i="18"/>
  <c r="AA157" i="18"/>
  <c r="Z157" i="18"/>
  <c r="AA158" i="18"/>
  <c r="Z158" i="18"/>
  <c r="J159" i="18"/>
  <c r="I159" i="18"/>
  <c r="J146" i="21"/>
  <c r="I146" i="21"/>
  <c r="H146" i="21"/>
  <c r="M75" i="22"/>
  <c r="L75" i="22"/>
  <c r="K75" i="22"/>
  <c r="J75" i="22"/>
  <c r="N75" i="22"/>
  <c r="G21" i="17"/>
  <c r="F23" i="17"/>
  <c r="K26" i="17"/>
  <c r="J26" i="17"/>
  <c r="I26" i="17"/>
  <c r="L26" i="17"/>
  <c r="E35" i="17"/>
  <c r="K34" i="17"/>
  <c r="J34" i="17"/>
  <c r="I34" i="17"/>
  <c r="L34" i="17"/>
  <c r="G37" i="17"/>
  <c r="F49" i="17"/>
  <c r="K43" i="17"/>
  <c r="J43" i="17"/>
  <c r="I43" i="17"/>
  <c r="L43" i="17"/>
  <c r="F8" i="18"/>
  <c r="N8" i="18"/>
  <c r="V8" i="18"/>
  <c r="J12" i="18"/>
  <c r="I12" i="18"/>
  <c r="H20" i="18"/>
  <c r="P20" i="18"/>
  <c r="X20" i="18"/>
  <c r="J16" i="18"/>
  <c r="I16" i="18"/>
  <c r="D22" i="18"/>
  <c r="L22" i="18"/>
  <c r="J25" i="18"/>
  <c r="I25" i="18"/>
  <c r="F34" i="18"/>
  <c r="N34" i="18"/>
  <c r="V34" i="18"/>
  <c r="J29" i="18"/>
  <c r="I29" i="18"/>
  <c r="J33" i="18"/>
  <c r="I33" i="18"/>
  <c r="J38" i="18"/>
  <c r="I38" i="18"/>
  <c r="D48" i="18"/>
  <c r="L48" i="18"/>
  <c r="J42" i="18"/>
  <c r="I42" i="18"/>
  <c r="J46" i="18"/>
  <c r="I46" i="18"/>
  <c r="J51" i="18"/>
  <c r="I51" i="18"/>
  <c r="H50" i="18"/>
  <c r="P50" i="18"/>
  <c r="X50" i="18"/>
  <c r="J55" i="18"/>
  <c r="I55" i="18"/>
  <c r="J59" i="18"/>
  <c r="I59" i="18"/>
  <c r="F64" i="18"/>
  <c r="N64" i="18"/>
  <c r="V64" i="18"/>
  <c r="J68" i="18"/>
  <c r="I68" i="18"/>
  <c r="H76" i="18"/>
  <c r="P76" i="18"/>
  <c r="X76" i="18"/>
  <c r="J72" i="18"/>
  <c r="I72" i="18"/>
  <c r="D78" i="18"/>
  <c r="L78" i="18"/>
  <c r="J81" i="18"/>
  <c r="I81" i="18"/>
  <c r="F90" i="18"/>
  <c r="N90" i="18"/>
  <c r="V90" i="18"/>
  <c r="J85" i="18"/>
  <c r="I85" i="18"/>
  <c r="J89" i="18"/>
  <c r="I89" i="18"/>
  <c r="J94" i="18"/>
  <c r="I94" i="18"/>
  <c r="D104" i="18"/>
  <c r="L104" i="18"/>
  <c r="J98" i="18"/>
  <c r="I98" i="18"/>
  <c r="J102" i="18"/>
  <c r="I102" i="18"/>
  <c r="J107" i="18"/>
  <c r="I107" i="18"/>
  <c r="H106" i="18"/>
  <c r="P106" i="18"/>
  <c r="X106" i="18"/>
  <c r="J111" i="18"/>
  <c r="I111" i="18"/>
  <c r="J115" i="18"/>
  <c r="I115" i="18"/>
  <c r="F120" i="18"/>
  <c r="N120" i="18"/>
  <c r="V120" i="18"/>
  <c r="J124" i="18"/>
  <c r="I124" i="18"/>
  <c r="H132" i="18"/>
  <c r="P132" i="18"/>
  <c r="X132" i="18"/>
  <c r="J128" i="18"/>
  <c r="I128" i="18"/>
  <c r="D134" i="18"/>
  <c r="L134" i="18"/>
  <c r="J137" i="18"/>
  <c r="I137" i="18"/>
  <c r="F146" i="18"/>
  <c r="N146" i="18"/>
  <c r="V146" i="18"/>
  <c r="J141" i="18"/>
  <c r="I141" i="18"/>
  <c r="J145" i="18"/>
  <c r="I145" i="18"/>
  <c r="J150" i="18"/>
  <c r="I150" i="18"/>
  <c r="D160" i="18"/>
  <c r="L160" i="18"/>
  <c r="J154" i="18"/>
  <c r="I154" i="18"/>
  <c r="J158" i="18"/>
  <c r="I158" i="18"/>
  <c r="S158" i="18"/>
  <c r="R158" i="18"/>
  <c r="I157" i="16"/>
  <c r="M157" i="16"/>
  <c r="K157" i="16"/>
  <c r="J157" i="16"/>
  <c r="L157" i="16"/>
  <c r="J13" i="17"/>
  <c r="I13" i="17"/>
  <c r="H21" i="17"/>
  <c r="L13" i="17"/>
  <c r="K13" i="17"/>
  <c r="J17" i="17"/>
  <c r="I17" i="17"/>
  <c r="L17" i="17"/>
  <c r="K17" i="17"/>
  <c r="G23" i="17"/>
  <c r="F35" i="17"/>
  <c r="J29" i="17"/>
  <c r="I29" i="17"/>
  <c r="L29" i="17"/>
  <c r="K29" i="17"/>
  <c r="J38" i="17"/>
  <c r="I38" i="17"/>
  <c r="H37" i="17"/>
  <c r="L38" i="17"/>
  <c r="K38" i="17"/>
  <c r="G49" i="17"/>
  <c r="J46" i="17"/>
  <c r="I46" i="17"/>
  <c r="L46" i="17"/>
  <c r="K46" i="17"/>
  <c r="G8" i="18"/>
  <c r="O8" i="18"/>
  <c r="W8" i="18"/>
  <c r="S12" i="18"/>
  <c r="R12" i="18"/>
  <c r="Q20" i="18"/>
  <c r="AA12" i="18"/>
  <c r="Z12" i="18"/>
  <c r="Y20" i="18"/>
  <c r="AB12" i="18"/>
  <c r="S16" i="18"/>
  <c r="R16" i="18"/>
  <c r="AA16" i="18"/>
  <c r="Z16" i="18"/>
  <c r="E22" i="18"/>
  <c r="M22" i="18"/>
  <c r="U22" i="18"/>
  <c r="S25" i="18"/>
  <c r="R25" i="18"/>
  <c r="AA25" i="18"/>
  <c r="Z25" i="18"/>
  <c r="G34" i="18"/>
  <c r="O34" i="18"/>
  <c r="W34" i="18"/>
  <c r="S29" i="18"/>
  <c r="R29" i="18"/>
  <c r="AA29" i="18"/>
  <c r="Z29" i="18"/>
  <c r="AB29" i="18"/>
  <c r="S33" i="18"/>
  <c r="R33" i="18"/>
  <c r="AA33" i="18"/>
  <c r="Z33" i="18"/>
  <c r="C36" i="18"/>
  <c r="S38" i="18"/>
  <c r="R38" i="18"/>
  <c r="AA38" i="18"/>
  <c r="Z38" i="18"/>
  <c r="E48" i="18"/>
  <c r="M48" i="18"/>
  <c r="U48" i="18"/>
  <c r="S42" i="18"/>
  <c r="R42" i="18"/>
  <c r="AA42" i="18"/>
  <c r="Z42" i="18"/>
  <c r="S46" i="18"/>
  <c r="R46" i="18"/>
  <c r="AA46" i="18"/>
  <c r="Z46" i="18"/>
  <c r="S51" i="18"/>
  <c r="R51" i="18"/>
  <c r="Q50" i="18"/>
  <c r="T51" i="18"/>
  <c r="AA51" i="18"/>
  <c r="Z51" i="18"/>
  <c r="Y50" i="18"/>
  <c r="C62" i="18"/>
  <c r="S55" i="18"/>
  <c r="R55" i="18"/>
  <c r="T55" i="18"/>
  <c r="AA55" i="18"/>
  <c r="Z55" i="18"/>
  <c r="S59" i="18"/>
  <c r="R59" i="18"/>
  <c r="AA59" i="18"/>
  <c r="Z59" i="18"/>
  <c r="G64" i="18"/>
  <c r="O64" i="18"/>
  <c r="W64" i="18"/>
  <c r="S68" i="18"/>
  <c r="R68" i="18"/>
  <c r="Q76" i="18"/>
  <c r="T68" i="18"/>
  <c r="AA68" i="18"/>
  <c r="Z68" i="18"/>
  <c r="Y76" i="18"/>
  <c r="S72" i="18"/>
  <c r="R72" i="18"/>
  <c r="AA72" i="18"/>
  <c r="Z72" i="18"/>
  <c r="E78" i="18"/>
  <c r="M78" i="18"/>
  <c r="U78" i="18"/>
  <c r="S81" i="18"/>
  <c r="R81" i="18"/>
  <c r="T81" i="18"/>
  <c r="AA81" i="18"/>
  <c r="Z81" i="18"/>
  <c r="G90" i="18"/>
  <c r="O90" i="18"/>
  <c r="W90" i="18"/>
  <c r="S85" i="18"/>
  <c r="R85" i="18"/>
  <c r="AA85" i="18"/>
  <c r="Z85" i="18"/>
  <c r="S89" i="18"/>
  <c r="R89" i="18"/>
  <c r="AA89" i="18"/>
  <c r="Z89" i="18"/>
  <c r="C92" i="18"/>
  <c r="S94" i="18"/>
  <c r="R94" i="18"/>
  <c r="AA94" i="18"/>
  <c r="Z94" i="18"/>
  <c r="E104" i="18"/>
  <c r="M104" i="18"/>
  <c r="U104" i="18"/>
  <c r="S98" i="18"/>
  <c r="R98" i="18"/>
  <c r="AA98" i="18"/>
  <c r="Z98" i="18"/>
  <c r="S102" i="18"/>
  <c r="R102" i="18"/>
  <c r="AA102" i="18"/>
  <c r="Z102" i="18"/>
  <c r="S107" i="18"/>
  <c r="R107" i="18"/>
  <c r="Q106" i="18"/>
  <c r="AA107" i="18"/>
  <c r="Z107" i="18"/>
  <c r="Y106" i="18"/>
  <c r="C118" i="18"/>
  <c r="S111" i="18"/>
  <c r="R111" i="18"/>
  <c r="AA111" i="18"/>
  <c r="Z111" i="18"/>
  <c r="S115" i="18"/>
  <c r="R115" i="18"/>
  <c r="AA115" i="18"/>
  <c r="Z115" i="18"/>
  <c r="G120" i="18"/>
  <c r="O120" i="18"/>
  <c r="W120" i="18"/>
  <c r="S124" i="18"/>
  <c r="R124" i="18"/>
  <c r="Q132" i="18"/>
  <c r="AA124" i="18"/>
  <c r="Z124" i="18"/>
  <c r="Y132" i="18"/>
  <c r="S128" i="18"/>
  <c r="R128" i="18"/>
  <c r="AA128" i="18"/>
  <c r="Z128" i="18"/>
  <c r="E134" i="18"/>
  <c r="M134" i="18"/>
  <c r="U134" i="18"/>
  <c r="S137" i="18"/>
  <c r="R137" i="18"/>
  <c r="AA137" i="18"/>
  <c r="Z137" i="18"/>
  <c r="G146" i="18"/>
  <c r="O146" i="18"/>
  <c r="W146" i="18"/>
  <c r="S141" i="18"/>
  <c r="R141" i="18"/>
  <c r="AA141" i="18"/>
  <c r="Z141" i="18"/>
  <c r="AB141" i="18"/>
  <c r="S145" i="18"/>
  <c r="R145" i="18"/>
  <c r="AA145" i="18"/>
  <c r="Z145" i="18"/>
  <c r="C148" i="18"/>
  <c r="S150" i="18"/>
  <c r="R150" i="18"/>
  <c r="T150" i="18"/>
  <c r="AA150" i="18"/>
  <c r="Z150" i="18"/>
  <c r="E160" i="18"/>
  <c r="M160" i="18"/>
  <c r="U160" i="18"/>
  <c r="S154" i="18"/>
  <c r="R154" i="18"/>
  <c r="AA154" i="18"/>
  <c r="Z154" i="18"/>
  <c r="I160" i="16"/>
  <c r="M160" i="16"/>
  <c r="L160" i="16"/>
  <c r="K160" i="16"/>
  <c r="J160" i="16"/>
  <c r="C9" i="17"/>
  <c r="I24" i="17"/>
  <c r="H23" i="17"/>
  <c r="L24" i="17"/>
  <c r="K24" i="17"/>
  <c r="J24" i="17"/>
  <c r="G35" i="17"/>
  <c r="I32" i="17"/>
  <c r="L32" i="17"/>
  <c r="K32" i="17"/>
  <c r="J32" i="17"/>
  <c r="I41" i="17"/>
  <c r="H49" i="17"/>
  <c r="L41" i="17"/>
  <c r="K41" i="17"/>
  <c r="J41" i="17"/>
  <c r="I9" i="18"/>
  <c r="H8" i="18"/>
  <c r="K114" i="18" s="1"/>
  <c r="J9" i="18"/>
  <c r="P8" i="18"/>
  <c r="X8" i="18"/>
  <c r="I13" i="18"/>
  <c r="J13" i="18"/>
  <c r="I17" i="18"/>
  <c r="J17" i="18"/>
  <c r="F22" i="18"/>
  <c r="N22" i="18"/>
  <c r="V22" i="18"/>
  <c r="I26" i="18"/>
  <c r="H34" i="18"/>
  <c r="J26" i="18"/>
  <c r="P34" i="18"/>
  <c r="X34" i="18"/>
  <c r="I30" i="18"/>
  <c r="J30" i="18"/>
  <c r="D36" i="18"/>
  <c r="L36" i="18"/>
  <c r="I39" i="18"/>
  <c r="J39" i="18"/>
  <c r="F48" i="18"/>
  <c r="N48" i="18"/>
  <c r="V48" i="18"/>
  <c r="I43" i="18"/>
  <c r="J43" i="18"/>
  <c r="I47" i="18"/>
  <c r="J47" i="18"/>
  <c r="I52" i="18"/>
  <c r="J52" i="18"/>
  <c r="D62" i="18"/>
  <c r="L62" i="18"/>
  <c r="I56" i="18"/>
  <c r="J56" i="18"/>
  <c r="I60" i="18"/>
  <c r="J60" i="18"/>
  <c r="I65" i="18"/>
  <c r="H64" i="18"/>
  <c r="J65" i="18"/>
  <c r="P64" i="18"/>
  <c r="X64" i="18"/>
  <c r="I69" i="18"/>
  <c r="J69" i="18"/>
  <c r="I73" i="18"/>
  <c r="J73" i="18"/>
  <c r="F78" i="18"/>
  <c r="N78" i="18"/>
  <c r="V78" i="18"/>
  <c r="I82" i="18"/>
  <c r="H90" i="18"/>
  <c r="J82" i="18"/>
  <c r="P90" i="18"/>
  <c r="X90" i="18"/>
  <c r="I86" i="18"/>
  <c r="J86" i="18"/>
  <c r="D92" i="18"/>
  <c r="L92" i="18"/>
  <c r="I95" i="18"/>
  <c r="J95" i="18"/>
  <c r="F104" i="18"/>
  <c r="N104" i="18"/>
  <c r="V104" i="18"/>
  <c r="I99" i="18"/>
  <c r="J99" i="18"/>
  <c r="I103" i="18"/>
  <c r="J103" i="18"/>
  <c r="I108" i="18"/>
  <c r="J108" i="18"/>
  <c r="D118" i="18"/>
  <c r="L118" i="18"/>
  <c r="I112" i="18"/>
  <c r="J112" i="18"/>
  <c r="I116" i="18"/>
  <c r="J116" i="18"/>
  <c r="I121" i="18"/>
  <c r="H120" i="18"/>
  <c r="J121" i="18"/>
  <c r="P120" i="18"/>
  <c r="X120" i="18"/>
  <c r="I125" i="18"/>
  <c r="J125" i="18"/>
  <c r="I129" i="18"/>
  <c r="J129" i="18"/>
  <c r="F134" i="18"/>
  <c r="N134" i="18"/>
  <c r="V134" i="18"/>
  <c r="I138" i="18"/>
  <c r="H146" i="18"/>
  <c r="J138" i="18"/>
  <c r="P146" i="18"/>
  <c r="X146" i="18"/>
  <c r="I142" i="18"/>
  <c r="J142" i="18"/>
  <c r="D148" i="18"/>
  <c r="L148" i="18"/>
  <c r="I151" i="18"/>
  <c r="J151" i="18"/>
  <c r="F160" i="18"/>
  <c r="N160" i="18"/>
  <c r="V160" i="18"/>
  <c r="I155" i="18"/>
  <c r="J155" i="18"/>
  <c r="N12" i="22"/>
  <c r="M12" i="22"/>
  <c r="L12" i="22"/>
  <c r="K12" i="22"/>
  <c r="J12" i="22"/>
  <c r="D9" i="17"/>
  <c r="L12" i="17"/>
  <c r="K12" i="17"/>
  <c r="J12" i="17"/>
  <c r="I12" i="17"/>
  <c r="L16" i="17"/>
  <c r="K16" i="17"/>
  <c r="J16" i="17"/>
  <c r="I16" i="17"/>
  <c r="L20" i="17"/>
  <c r="K20" i="17"/>
  <c r="J20" i="17"/>
  <c r="I20" i="17"/>
  <c r="H35" i="17"/>
  <c r="L27" i="17"/>
  <c r="K27" i="17"/>
  <c r="J27" i="17"/>
  <c r="I27" i="17"/>
  <c r="L44" i="17"/>
  <c r="K44" i="17"/>
  <c r="J44" i="17"/>
  <c r="I44" i="17"/>
  <c r="Q8" i="18"/>
  <c r="T117" i="18" s="1"/>
  <c r="T9" i="18"/>
  <c r="S9" i="18"/>
  <c r="R9" i="18"/>
  <c r="Y8" i="18"/>
  <c r="AB102" i="18" s="1"/>
  <c r="AA9" i="18"/>
  <c r="Z9" i="18"/>
  <c r="C20" i="18"/>
  <c r="T13" i="18"/>
  <c r="S13" i="18"/>
  <c r="R13" i="18"/>
  <c r="AB13" i="18"/>
  <c r="AA13" i="18"/>
  <c r="Z13" i="18"/>
  <c r="T17" i="18"/>
  <c r="S17" i="18"/>
  <c r="R17" i="18"/>
  <c r="AA17" i="18"/>
  <c r="Z17" i="18"/>
  <c r="G22" i="18"/>
  <c r="O22" i="18"/>
  <c r="W22" i="18"/>
  <c r="Q34" i="18"/>
  <c r="T26" i="18"/>
  <c r="R26" i="18"/>
  <c r="S26" i="18"/>
  <c r="Y34" i="18"/>
  <c r="AA26" i="18"/>
  <c r="Z26" i="18"/>
  <c r="T30" i="18"/>
  <c r="S30" i="18"/>
  <c r="R30" i="18"/>
  <c r="AA30" i="18"/>
  <c r="Z30" i="18"/>
  <c r="E36" i="18"/>
  <c r="M36" i="18"/>
  <c r="U36" i="18"/>
  <c r="T39" i="18"/>
  <c r="S39" i="18"/>
  <c r="R39" i="18"/>
  <c r="AA39" i="18"/>
  <c r="Z39" i="18"/>
  <c r="G48" i="18"/>
  <c r="O48" i="18"/>
  <c r="W48" i="18"/>
  <c r="T43" i="18"/>
  <c r="S43" i="18"/>
  <c r="R43" i="18"/>
  <c r="AA43" i="18"/>
  <c r="Z43" i="18"/>
  <c r="T47" i="18"/>
  <c r="S47" i="18"/>
  <c r="R47" i="18"/>
  <c r="AA47" i="18"/>
  <c r="Z47" i="18"/>
  <c r="C50" i="18"/>
  <c r="T52" i="18"/>
  <c r="S52" i="18"/>
  <c r="R52" i="18"/>
  <c r="AA52" i="18"/>
  <c r="Z52" i="18"/>
  <c r="E62" i="18"/>
  <c r="M62" i="18"/>
  <c r="U62" i="18"/>
  <c r="T56" i="18"/>
  <c r="S56" i="18"/>
  <c r="R56" i="18"/>
  <c r="AA56" i="18"/>
  <c r="Z56" i="18"/>
  <c r="T60" i="18"/>
  <c r="S60" i="18"/>
  <c r="R60" i="18"/>
  <c r="AA60" i="18"/>
  <c r="Z60" i="18"/>
  <c r="Q64" i="18"/>
  <c r="T65" i="18"/>
  <c r="S65" i="18"/>
  <c r="R65" i="18"/>
  <c r="Y64" i="18"/>
  <c r="AA65" i="18"/>
  <c r="Z65" i="18"/>
  <c r="C76" i="18"/>
  <c r="T69" i="18"/>
  <c r="S69" i="18"/>
  <c r="R69" i="18"/>
  <c r="AA69" i="18"/>
  <c r="Z69" i="18"/>
  <c r="T73" i="18"/>
  <c r="S73" i="18"/>
  <c r="R73" i="18"/>
  <c r="Z73" i="18"/>
  <c r="AA73" i="18"/>
  <c r="G78" i="18"/>
  <c r="O78" i="18"/>
  <c r="W78" i="18"/>
  <c r="Q90" i="18"/>
  <c r="T82" i="18"/>
  <c r="S82" i="18"/>
  <c r="R82" i="18"/>
  <c r="Y90" i="18"/>
  <c r="AA82" i="18"/>
  <c r="Z82" i="18"/>
  <c r="T86" i="18"/>
  <c r="S86" i="18"/>
  <c r="R86" i="18"/>
  <c r="AA86" i="18"/>
  <c r="Z86" i="18"/>
  <c r="E92" i="18"/>
  <c r="M92" i="18"/>
  <c r="U92" i="18"/>
  <c r="T95" i="18"/>
  <c r="R95" i="18"/>
  <c r="S95" i="18"/>
  <c r="AA95" i="18"/>
  <c r="Z95" i="18"/>
  <c r="G104" i="18"/>
  <c r="O104" i="18"/>
  <c r="W104" i="18"/>
  <c r="T99" i="18"/>
  <c r="S99" i="18"/>
  <c r="R99" i="18"/>
  <c r="AA99" i="18"/>
  <c r="Z99" i="18"/>
  <c r="T103" i="18"/>
  <c r="S103" i="18"/>
  <c r="R103" i="18"/>
  <c r="AA103" i="18"/>
  <c r="Z103" i="18"/>
  <c r="C106" i="18"/>
  <c r="T108" i="18"/>
  <c r="S108" i="18"/>
  <c r="R108" i="18"/>
  <c r="AA108" i="18"/>
  <c r="Z108" i="18"/>
  <c r="E118" i="18"/>
  <c r="M118" i="18"/>
  <c r="U118" i="18"/>
  <c r="T112" i="18"/>
  <c r="S112" i="18"/>
  <c r="R112" i="18"/>
  <c r="AA112" i="18"/>
  <c r="Z112" i="18"/>
  <c r="T116" i="18"/>
  <c r="S116" i="18"/>
  <c r="R116" i="18"/>
  <c r="AA116" i="18"/>
  <c r="Z116" i="18"/>
  <c r="Q120" i="18"/>
  <c r="T121" i="18"/>
  <c r="S121" i="18"/>
  <c r="R121" i="18"/>
  <c r="Y120" i="18"/>
  <c r="AA121" i="18"/>
  <c r="Z121" i="18"/>
  <c r="C132" i="18"/>
  <c r="T125" i="18"/>
  <c r="S125" i="18"/>
  <c r="R125" i="18"/>
  <c r="AB125" i="18"/>
  <c r="AA125" i="18"/>
  <c r="Z125" i="18"/>
  <c r="T129" i="18"/>
  <c r="S129" i="18"/>
  <c r="R129" i="18"/>
  <c r="AA129" i="18"/>
  <c r="Z129" i="18"/>
  <c r="G134" i="18"/>
  <c r="O134" i="18"/>
  <c r="W134" i="18"/>
  <c r="Q146" i="18"/>
  <c r="T138" i="18"/>
  <c r="S138" i="18"/>
  <c r="R138" i="18"/>
  <c r="Y146" i="18"/>
  <c r="AA138" i="18"/>
  <c r="Z138" i="18"/>
  <c r="T142" i="18"/>
  <c r="S142" i="18"/>
  <c r="R142" i="18"/>
  <c r="Z142" i="18"/>
  <c r="AA142" i="18"/>
  <c r="E148" i="18"/>
  <c r="M148" i="18"/>
  <c r="U148" i="18"/>
  <c r="T151" i="18"/>
  <c r="S151" i="18"/>
  <c r="R151" i="18"/>
  <c r="AB151" i="18"/>
  <c r="AA151" i="18"/>
  <c r="Z151" i="18"/>
  <c r="G160" i="18"/>
  <c r="O160" i="18"/>
  <c r="W160" i="18"/>
  <c r="T155" i="18"/>
  <c r="S155" i="18"/>
  <c r="R155" i="18"/>
  <c r="AA155" i="18"/>
  <c r="Z155" i="18"/>
  <c r="J138" i="21"/>
  <c r="I138" i="21"/>
  <c r="H138" i="21"/>
  <c r="J158" i="21"/>
  <c r="I158" i="21"/>
  <c r="H158" i="21"/>
  <c r="M144" i="22"/>
  <c r="L144" i="22"/>
  <c r="K144" i="22"/>
  <c r="J144" i="22"/>
  <c r="N144" i="22"/>
  <c r="F106" i="24"/>
  <c r="J39" i="25"/>
  <c r="E162" i="21"/>
  <c r="J159" i="21"/>
  <c r="H159" i="21"/>
  <c r="I159" i="21"/>
  <c r="M24" i="22"/>
  <c r="L24" i="22"/>
  <c r="K24" i="22"/>
  <c r="J24" i="22"/>
  <c r="N24" i="22"/>
  <c r="D63" i="22"/>
  <c r="M152" i="26"/>
  <c r="L152" i="26"/>
  <c r="K152" i="26"/>
  <c r="J152" i="26"/>
  <c r="I152" i="26"/>
  <c r="H160" i="26"/>
  <c r="J154" i="21"/>
  <c r="I154" i="21"/>
  <c r="H154" i="21"/>
  <c r="G162" i="21"/>
  <c r="L11" i="24"/>
  <c r="H36" i="24"/>
  <c r="L59" i="24"/>
  <c r="J140" i="21"/>
  <c r="H140" i="21"/>
  <c r="I140" i="21"/>
  <c r="G148" i="21"/>
  <c r="J155" i="21"/>
  <c r="H155" i="21"/>
  <c r="I155" i="21"/>
  <c r="M93" i="22"/>
  <c r="L93" i="22"/>
  <c r="K93" i="22"/>
  <c r="J93" i="22"/>
  <c r="N93" i="22"/>
  <c r="O82" i="24"/>
  <c r="Z159" i="18"/>
  <c r="AA159" i="18"/>
  <c r="J139" i="21"/>
  <c r="I139" i="21"/>
  <c r="H139" i="21"/>
  <c r="J147" i="21"/>
  <c r="I147" i="21"/>
  <c r="H147" i="21"/>
  <c r="F162" i="21"/>
  <c r="M60" i="22"/>
  <c r="L60" i="22"/>
  <c r="K60" i="22"/>
  <c r="J60" i="22"/>
  <c r="N60" i="22"/>
  <c r="M129" i="22"/>
  <c r="L129" i="22"/>
  <c r="K129" i="22"/>
  <c r="J129" i="22"/>
  <c r="N129" i="22"/>
  <c r="F36" i="24"/>
  <c r="J80" i="24"/>
  <c r="J103" i="24"/>
  <c r="L169" i="24"/>
  <c r="C22" i="21"/>
  <c r="C36" i="21"/>
  <c r="C50" i="21"/>
  <c r="C64" i="21"/>
  <c r="C78" i="21"/>
  <c r="C92" i="21"/>
  <c r="C106" i="21"/>
  <c r="C120" i="21"/>
  <c r="C134" i="21"/>
  <c r="J137" i="21"/>
  <c r="I137" i="21"/>
  <c r="H137" i="21"/>
  <c r="J145" i="21"/>
  <c r="I145" i="21"/>
  <c r="H145" i="21"/>
  <c r="N15" i="22"/>
  <c r="M15" i="22"/>
  <c r="L15" i="22"/>
  <c r="K15" i="22"/>
  <c r="J15" i="22"/>
  <c r="E63" i="22"/>
  <c r="M146" i="22"/>
  <c r="L146" i="22"/>
  <c r="K146" i="22"/>
  <c r="J146" i="22"/>
  <c r="N146" i="22"/>
  <c r="L19" i="24"/>
  <c r="L37" i="24"/>
  <c r="J207" i="24"/>
  <c r="L39" i="25"/>
  <c r="D22" i="21"/>
  <c r="D36" i="21"/>
  <c r="D50" i="21"/>
  <c r="D64" i="21"/>
  <c r="D78" i="21"/>
  <c r="D92" i="21"/>
  <c r="D106" i="21"/>
  <c r="D120" i="21"/>
  <c r="D134" i="21"/>
  <c r="J136" i="21"/>
  <c r="I136" i="21"/>
  <c r="H136" i="21"/>
  <c r="C148" i="21"/>
  <c r="J144" i="21"/>
  <c r="I144" i="21"/>
  <c r="H144" i="21"/>
  <c r="J153" i="21"/>
  <c r="I153" i="21"/>
  <c r="H153" i="21"/>
  <c r="J157" i="21"/>
  <c r="I157" i="21"/>
  <c r="H157" i="21"/>
  <c r="J161" i="21"/>
  <c r="I161" i="21"/>
  <c r="H161" i="21"/>
  <c r="M41" i="22"/>
  <c r="L41" i="22"/>
  <c r="K41" i="22"/>
  <c r="J41" i="22"/>
  <c r="I49" i="22"/>
  <c r="N41" i="22"/>
  <c r="M110" i="22"/>
  <c r="L110" i="22"/>
  <c r="K110" i="22"/>
  <c r="J110" i="22"/>
  <c r="N110" i="22"/>
  <c r="O19" i="24"/>
  <c r="N19" i="24"/>
  <c r="O57" i="24"/>
  <c r="N57" i="24"/>
  <c r="F98" i="24"/>
  <c r="F109" i="24"/>
  <c r="E22" i="21"/>
  <c r="E36" i="21"/>
  <c r="E50" i="21"/>
  <c r="E64" i="21"/>
  <c r="E78" i="21"/>
  <c r="E92" i="21"/>
  <c r="E106" i="21"/>
  <c r="E120" i="21"/>
  <c r="E134" i="21"/>
  <c r="D148" i="21"/>
  <c r="J143" i="21"/>
  <c r="I143" i="21"/>
  <c r="H143" i="21"/>
  <c r="J152" i="21"/>
  <c r="I152" i="21"/>
  <c r="H152" i="21"/>
  <c r="N11" i="22"/>
  <c r="M11" i="22"/>
  <c r="L11" i="22"/>
  <c r="K11" i="22"/>
  <c r="J11" i="22"/>
  <c r="M26" i="22"/>
  <c r="L26" i="22"/>
  <c r="K26" i="22"/>
  <c r="J26" i="22"/>
  <c r="N26" i="22"/>
  <c r="M95" i="22"/>
  <c r="L95" i="22"/>
  <c r="K95" i="22"/>
  <c r="J95" i="22"/>
  <c r="N95" i="22"/>
  <c r="J98" i="24"/>
  <c r="F123" i="24"/>
  <c r="O18" i="25"/>
  <c r="N18" i="25"/>
  <c r="K141" i="27"/>
  <c r="J141" i="27"/>
  <c r="I141" i="27"/>
  <c r="L141" i="27"/>
  <c r="M141" i="27"/>
  <c r="F22" i="21"/>
  <c r="F36" i="21"/>
  <c r="F50" i="21"/>
  <c r="F64" i="21"/>
  <c r="F78" i="21"/>
  <c r="F92" i="21"/>
  <c r="F106" i="21"/>
  <c r="F120" i="21"/>
  <c r="F134" i="21"/>
  <c r="J133" i="21"/>
  <c r="H133" i="21"/>
  <c r="I133" i="21"/>
  <c r="E148" i="21"/>
  <c r="J142" i="21"/>
  <c r="H142" i="21"/>
  <c r="I142" i="21"/>
  <c r="J151" i="21"/>
  <c r="H151" i="21"/>
  <c r="I151" i="21"/>
  <c r="J156" i="21"/>
  <c r="H156" i="21"/>
  <c r="I156" i="21"/>
  <c r="J160" i="21"/>
  <c r="H160" i="21"/>
  <c r="I160" i="21"/>
  <c r="M58" i="22"/>
  <c r="L58" i="22"/>
  <c r="K58" i="22"/>
  <c r="J58" i="22"/>
  <c r="N58" i="22"/>
  <c r="F105" i="22"/>
  <c r="M127" i="22"/>
  <c r="L127" i="22"/>
  <c r="K127" i="22"/>
  <c r="J127" i="22"/>
  <c r="N127" i="22"/>
  <c r="J21" i="24"/>
  <c r="J39" i="24"/>
  <c r="F145" i="24"/>
  <c r="J163" i="24"/>
  <c r="I10" i="21"/>
  <c r="J10" i="21"/>
  <c r="H10" i="21"/>
  <c r="I11" i="21"/>
  <c r="H11" i="21"/>
  <c r="J11" i="21"/>
  <c r="I12" i="21"/>
  <c r="J12" i="21"/>
  <c r="H12" i="21"/>
  <c r="I13" i="21"/>
  <c r="H13" i="21"/>
  <c r="J13" i="21"/>
  <c r="G22" i="21"/>
  <c r="I14" i="21"/>
  <c r="J14" i="21"/>
  <c r="H14" i="21"/>
  <c r="I15" i="21"/>
  <c r="H15" i="21"/>
  <c r="J15" i="21"/>
  <c r="I16" i="21"/>
  <c r="J16" i="21"/>
  <c r="H16" i="21"/>
  <c r="I17" i="21"/>
  <c r="H17" i="21"/>
  <c r="J17" i="21"/>
  <c r="I18" i="21"/>
  <c r="J18" i="21"/>
  <c r="H18" i="21"/>
  <c r="I19" i="21"/>
  <c r="H19" i="21"/>
  <c r="J19" i="21"/>
  <c r="I20" i="21"/>
  <c r="J20" i="21"/>
  <c r="H20" i="21"/>
  <c r="I21" i="21"/>
  <c r="H21" i="21"/>
  <c r="J21" i="21"/>
  <c r="I24" i="21"/>
  <c r="H24" i="21"/>
  <c r="J24" i="21"/>
  <c r="I25" i="21"/>
  <c r="J25" i="21"/>
  <c r="H25" i="21"/>
  <c r="I26" i="21"/>
  <c r="J26" i="21"/>
  <c r="H26" i="21"/>
  <c r="I27" i="21"/>
  <c r="J27" i="21"/>
  <c r="H27" i="21"/>
  <c r="G36" i="21"/>
  <c r="I28" i="21"/>
  <c r="H28" i="21"/>
  <c r="J28" i="21"/>
  <c r="I29" i="21"/>
  <c r="J29" i="21"/>
  <c r="H29" i="21"/>
  <c r="I30" i="21"/>
  <c r="J30" i="21"/>
  <c r="H30" i="21"/>
  <c r="I31" i="21"/>
  <c r="J31" i="21"/>
  <c r="H31" i="21"/>
  <c r="I32" i="21"/>
  <c r="H32" i="21"/>
  <c r="J32" i="21"/>
  <c r="I33" i="21"/>
  <c r="J33" i="21"/>
  <c r="H33" i="21"/>
  <c r="I34" i="21"/>
  <c r="J34" i="21"/>
  <c r="H34" i="21"/>
  <c r="I35" i="21"/>
  <c r="J35" i="21"/>
  <c r="H35" i="21"/>
  <c r="I38" i="21"/>
  <c r="J38" i="21"/>
  <c r="H38" i="21"/>
  <c r="I39" i="21"/>
  <c r="J39" i="21"/>
  <c r="H39" i="21"/>
  <c r="I40" i="21"/>
  <c r="J40" i="21"/>
  <c r="H40" i="21"/>
  <c r="I41" i="21"/>
  <c r="H41" i="21"/>
  <c r="J41" i="21"/>
  <c r="G50" i="21"/>
  <c r="I42" i="21"/>
  <c r="J42" i="21"/>
  <c r="H42" i="21"/>
  <c r="I43" i="21"/>
  <c r="J43" i="21"/>
  <c r="H43" i="21"/>
  <c r="I44" i="21"/>
  <c r="J44" i="21"/>
  <c r="H44" i="21"/>
  <c r="I45" i="21"/>
  <c r="H45" i="21"/>
  <c r="J45" i="21"/>
  <c r="I46" i="21"/>
  <c r="J46" i="21"/>
  <c r="H46" i="21"/>
  <c r="I47" i="21"/>
  <c r="J47" i="21"/>
  <c r="H47" i="21"/>
  <c r="I48" i="21"/>
  <c r="J48" i="21"/>
  <c r="H48" i="21"/>
  <c r="I49" i="21"/>
  <c r="H49" i="21"/>
  <c r="J49" i="21"/>
  <c r="I52" i="21"/>
  <c r="J52" i="21"/>
  <c r="H52" i="21"/>
  <c r="I53" i="21"/>
  <c r="J53" i="21"/>
  <c r="H53" i="21"/>
  <c r="I54" i="21"/>
  <c r="H54" i="21"/>
  <c r="J54" i="21"/>
  <c r="I55" i="21"/>
  <c r="J55" i="21"/>
  <c r="H55" i="21"/>
  <c r="G64" i="21"/>
  <c r="I56" i="21"/>
  <c r="J56" i="21"/>
  <c r="H56" i="21"/>
  <c r="I57" i="21"/>
  <c r="J57" i="21"/>
  <c r="H57" i="21"/>
  <c r="I58" i="21"/>
  <c r="H58" i="21"/>
  <c r="J58" i="21"/>
  <c r="I59" i="21"/>
  <c r="J59" i="21"/>
  <c r="H59" i="21"/>
  <c r="I60" i="21"/>
  <c r="J60" i="21"/>
  <c r="H60" i="21"/>
  <c r="I61" i="21"/>
  <c r="J61" i="21"/>
  <c r="H61" i="21"/>
  <c r="I62" i="21"/>
  <c r="H62" i="21"/>
  <c r="J62" i="21"/>
  <c r="I63" i="21"/>
  <c r="J63" i="21"/>
  <c r="H63" i="21"/>
  <c r="I66" i="21"/>
  <c r="J66" i="21"/>
  <c r="H66" i="21"/>
  <c r="I67" i="21"/>
  <c r="H67" i="21"/>
  <c r="J67" i="21"/>
  <c r="I68" i="21"/>
  <c r="J68" i="21"/>
  <c r="H68" i="21"/>
  <c r="I69" i="21"/>
  <c r="J69" i="21"/>
  <c r="H69" i="21"/>
  <c r="G78" i="21"/>
  <c r="I70" i="21"/>
  <c r="J70" i="21"/>
  <c r="H70" i="21"/>
  <c r="I71" i="21"/>
  <c r="H71" i="21"/>
  <c r="J71" i="21"/>
  <c r="I72" i="21"/>
  <c r="J72" i="21"/>
  <c r="H72" i="21"/>
  <c r="I73" i="21"/>
  <c r="J73" i="21"/>
  <c r="H73" i="21"/>
  <c r="I74" i="21"/>
  <c r="J74" i="21"/>
  <c r="H74" i="21"/>
  <c r="I75" i="21"/>
  <c r="H75" i="21"/>
  <c r="J75" i="21"/>
  <c r="I76" i="21"/>
  <c r="J76" i="21"/>
  <c r="H76" i="21"/>
  <c r="I77" i="21"/>
  <c r="J77" i="21"/>
  <c r="H77" i="21"/>
  <c r="I80" i="21"/>
  <c r="H80" i="21"/>
  <c r="J80" i="21"/>
  <c r="I81" i="21"/>
  <c r="J81" i="21"/>
  <c r="H81" i="21"/>
  <c r="I82" i="21"/>
  <c r="J82" i="21"/>
  <c r="H82" i="21"/>
  <c r="I83" i="21"/>
  <c r="J83" i="21"/>
  <c r="H83" i="21"/>
  <c r="G92" i="21"/>
  <c r="I84" i="21"/>
  <c r="H84" i="21"/>
  <c r="J84" i="21"/>
  <c r="I85" i="21"/>
  <c r="J85" i="21"/>
  <c r="H85" i="21"/>
  <c r="I86" i="21"/>
  <c r="J86" i="21"/>
  <c r="H86" i="21"/>
  <c r="I87" i="21"/>
  <c r="J87" i="21"/>
  <c r="H87" i="21"/>
  <c r="I88" i="21"/>
  <c r="H88" i="21"/>
  <c r="J88" i="21"/>
  <c r="I89" i="21"/>
  <c r="J89" i="21"/>
  <c r="H89" i="21"/>
  <c r="I90" i="21"/>
  <c r="J90" i="21"/>
  <c r="H90" i="21"/>
  <c r="I91" i="21"/>
  <c r="J91" i="21"/>
  <c r="H91" i="21"/>
  <c r="I94" i="21"/>
  <c r="J94" i="21"/>
  <c r="H94" i="21"/>
  <c r="I95" i="21"/>
  <c r="J95" i="21"/>
  <c r="H95" i="21"/>
  <c r="I96" i="21"/>
  <c r="J96" i="21"/>
  <c r="H96" i="21"/>
  <c r="I97" i="21"/>
  <c r="H97" i="21"/>
  <c r="J97" i="21"/>
  <c r="G106" i="21"/>
  <c r="I98" i="21"/>
  <c r="J98" i="21"/>
  <c r="H98" i="21"/>
  <c r="I99" i="21"/>
  <c r="J99" i="21"/>
  <c r="H99" i="21"/>
  <c r="I100" i="21"/>
  <c r="J100" i="21"/>
  <c r="H100" i="21"/>
  <c r="I101" i="21"/>
  <c r="H101" i="21"/>
  <c r="J101" i="21"/>
  <c r="I102" i="21"/>
  <c r="J102" i="21"/>
  <c r="H102" i="21"/>
  <c r="I103" i="21"/>
  <c r="J103" i="21"/>
  <c r="H103" i="21"/>
  <c r="I104" i="21"/>
  <c r="J104" i="21"/>
  <c r="H104" i="21"/>
  <c r="I105" i="21"/>
  <c r="H105" i="21"/>
  <c r="J105" i="21"/>
  <c r="I108" i="21"/>
  <c r="J108" i="21"/>
  <c r="H108" i="21"/>
  <c r="I109" i="21"/>
  <c r="J109" i="21"/>
  <c r="H109" i="21"/>
  <c r="I110" i="21"/>
  <c r="H110" i="21"/>
  <c r="J110" i="21"/>
  <c r="I111" i="21"/>
  <c r="J111" i="21"/>
  <c r="H111" i="21"/>
  <c r="G120" i="21"/>
  <c r="I112" i="21"/>
  <c r="J112" i="21"/>
  <c r="H112" i="21"/>
  <c r="I113" i="21"/>
  <c r="J113" i="21"/>
  <c r="H113" i="21"/>
  <c r="I114" i="21"/>
  <c r="H114" i="21"/>
  <c r="J114" i="21"/>
  <c r="I115" i="21"/>
  <c r="J115" i="21"/>
  <c r="H115" i="21"/>
  <c r="I116" i="21"/>
  <c r="J116" i="21"/>
  <c r="H116" i="21"/>
  <c r="I117" i="21"/>
  <c r="J117" i="21"/>
  <c r="H117" i="21"/>
  <c r="I118" i="21"/>
  <c r="H118" i="21"/>
  <c r="J118" i="21"/>
  <c r="I119" i="21"/>
  <c r="J119" i="21"/>
  <c r="H119" i="21"/>
  <c r="I122" i="21"/>
  <c r="J122" i="21"/>
  <c r="H122" i="21"/>
  <c r="I123" i="21"/>
  <c r="H123" i="21"/>
  <c r="J123" i="21"/>
  <c r="I124" i="21"/>
  <c r="J124" i="21"/>
  <c r="H124" i="21"/>
  <c r="I125" i="21"/>
  <c r="J125" i="21"/>
  <c r="H125" i="21"/>
  <c r="G134" i="21"/>
  <c r="I126" i="21"/>
  <c r="J126" i="21"/>
  <c r="H126" i="21"/>
  <c r="I127" i="21"/>
  <c r="H127" i="21"/>
  <c r="J127" i="21"/>
  <c r="I128" i="21"/>
  <c r="J128" i="21"/>
  <c r="H128" i="21"/>
  <c r="I129" i="21"/>
  <c r="J129" i="21"/>
  <c r="H129" i="21"/>
  <c r="I130" i="21"/>
  <c r="J130" i="21"/>
  <c r="H130" i="21"/>
  <c r="I131" i="21"/>
  <c r="H131" i="21"/>
  <c r="J131" i="21"/>
  <c r="J132" i="21"/>
  <c r="I132" i="21"/>
  <c r="H132" i="21"/>
  <c r="F148" i="21"/>
  <c r="J141" i="21"/>
  <c r="I141" i="21"/>
  <c r="H141" i="21"/>
  <c r="J150" i="21"/>
  <c r="I150" i="21"/>
  <c r="H150" i="21"/>
  <c r="C162" i="21"/>
  <c r="C21" i="22"/>
  <c r="M43" i="22"/>
  <c r="L43" i="22"/>
  <c r="K43" i="22"/>
  <c r="J43" i="22"/>
  <c r="N43" i="22"/>
  <c r="H105" i="22"/>
  <c r="M112" i="22"/>
  <c r="L112" i="22"/>
  <c r="K112" i="22"/>
  <c r="J112" i="22"/>
  <c r="N112" i="22"/>
  <c r="N9" i="24"/>
  <c r="O9" i="24"/>
  <c r="F16" i="24"/>
  <c r="J34" i="24"/>
  <c r="F101" i="24"/>
  <c r="L153" i="24"/>
  <c r="J237" i="24"/>
  <c r="N10" i="22"/>
  <c r="M10" i="22"/>
  <c r="L10" i="22"/>
  <c r="K10" i="22"/>
  <c r="J10" i="22"/>
  <c r="D21" i="22"/>
  <c r="M28" i="22"/>
  <c r="L28" i="22"/>
  <c r="K28" i="22"/>
  <c r="J28" i="22"/>
  <c r="N28" i="22"/>
  <c r="M45" i="22"/>
  <c r="L45" i="22"/>
  <c r="K45" i="22"/>
  <c r="J45" i="22"/>
  <c r="N45" i="22"/>
  <c r="M62" i="22"/>
  <c r="L62" i="22"/>
  <c r="K62" i="22"/>
  <c r="J62" i="22"/>
  <c r="N62" i="22"/>
  <c r="M80" i="22"/>
  <c r="L80" i="22"/>
  <c r="K80" i="22"/>
  <c r="J80" i="22"/>
  <c r="N80" i="22"/>
  <c r="M97" i="22"/>
  <c r="L97" i="22"/>
  <c r="K97" i="22"/>
  <c r="J97" i="22"/>
  <c r="I105" i="22"/>
  <c r="N97" i="22"/>
  <c r="D119" i="22"/>
  <c r="M114" i="22"/>
  <c r="L114" i="22"/>
  <c r="K114" i="22"/>
  <c r="J114" i="22"/>
  <c r="N114" i="22"/>
  <c r="M131" i="22"/>
  <c r="L131" i="22"/>
  <c r="K131" i="22"/>
  <c r="J131" i="22"/>
  <c r="N131" i="22"/>
  <c r="M149" i="22"/>
  <c r="L149" i="22"/>
  <c r="K149" i="22"/>
  <c r="J149" i="22"/>
  <c r="N149" i="22"/>
  <c r="F161" i="22"/>
  <c r="O11" i="24"/>
  <c r="N11" i="24"/>
  <c r="J13" i="24"/>
  <c r="L21" i="24"/>
  <c r="J31" i="24"/>
  <c r="F38" i="24"/>
  <c r="H101" i="24"/>
  <c r="F167" i="24"/>
  <c r="L197" i="24"/>
  <c r="L20" i="25"/>
  <c r="H41" i="25"/>
  <c r="H56" i="25"/>
  <c r="M54" i="26"/>
  <c r="L54" i="26"/>
  <c r="K54" i="26"/>
  <c r="J54" i="26"/>
  <c r="H62" i="26"/>
  <c r="I54" i="26"/>
  <c r="M9" i="22"/>
  <c r="L9" i="22"/>
  <c r="K9" i="22"/>
  <c r="J9" i="22"/>
  <c r="N9" i="22"/>
  <c r="AA12" i="22"/>
  <c r="Y12" i="22"/>
  <c r="AB12" i="22"/>
  <c r="E21" i="22"/>
  <c r="AB15" i="22"/>
  <c r="AA15" i="22"/>
  <c r="Y15" i="22"/>
  <c r="D35" i="22"/>
  <c r="M30" i="22"/>
  <c r="L30" i="22"/>
  <c r="K30" i="22"/>
  <c r="J30" i="22"/>
  <c r="N30" i="22"/>
  <c r="M47" i="22"/>
  <c r="L47" i="22"/>
  <c r="K47" i="22"/>
  <c r="J47" i="22"/>
  <c r="N47" i="22"/>
  <c r="M65" i="22"/>
  <c r="L65" i="22"/>
  <c r="K65" i="22"/>
  <c r="J65" i="22"/>
  <c r="N65" i="22"/>
  <c r="F77" i="22"/>
  <c r="M82" i="22"/>
  <c r="L82" i="22"/>
  <c r="K82" i="22"/>
  <c r="J82" i="22"/>
  <c r="N82" i="22"/>
  <c r="M99" i="22"/>
  <c r="L99" i="22"/>
  <c r="K99" i="22"/>
  <c r="J99" i="22"/>
  <c r="N99" i="22"/>
  <c r="E119" i="22"/>
  <c r="M116" i="22"/>
  <c r="L116" i="22"/>
  <c r="K116" i="22"/>
  <c r="J116" i="22"/>
  <c r="N116" i="22"/>
  <c r="M151" i="22"/>
  <c r="L151" i="22"/>
  <c r="K151" i="22"/>
  <c r="J151" i="22"/>
  <c r="N151" i="22"/>
  <c r="H161" i="22"/>
  <c r="L13" i="24"/>
  <c r="O16" i="24"/>
  <c r="N16" i="24"/>
  <c r="N36" i="24"/>
  <c r="O36" i="24"/>
  <c r="F43" i="24"/>
  <c r="F76" i="24"/>
  <c r="F81" i="24"/>
  <c r="F103" i="24"/>
  <c r="F99" i="24"/>
  <c r="J255" i="24"/>
  <c r="H14" i="25"/>
  <c r="M94" i="26"/>
  <c r="L94" i="26"/>
  <c r="K94" i="26"/>
  <c r="J94" i="26"/>
  <c r="I94" i="26"/>
  <c r="D162" i="21"/>
  <c r="F21" i="22"/>
  <c r="M16" i="22"/>
  <c r="L16" i="22"/>
  <c r="K16" i="22"/>
  <c r="J16" i="22"/>
  <c r="N16" i="22"/>
  <c r="M18" i="22"/>
  <c r="L18" i="22"/>
  <c r="J18" i="22"/>
  <c r="N18" i="22"/>
  <c r="K18" i="22"/>
  <c r="E35" i="22"/>
  <c r="M32" i="22"/>
  <c r="L32" i="22"/>
  <c r="K32" i="22"/>
  <c r="J32" i="22"/>
  <c r="N32" i="22"/>
  <c r="M67" i="22"/>
  <c r="L67" i="22"/>
  <c r="K67" i="22"/>
  <c r="J67" i="22"/>
  <c r="N67" i="22"/>
  <c r="H77" i="22"/>
  <c r="M84" i="22"/>
  <c r="L84" i="22"/>
  <c r="K84" i="22"/>
  <c r="J84" i="22"/>
  <c r="N84" i="22"/>
  <c r="M101" i="22"/>
  <c r="L101" i="22"/>
  <c r="K101" i="22"/>
  <c r="J101" i="22"/>
  <c r="N101" i="22"/>
  <c r="M118" i="22"/>
  <c r="L118" i="22"/>
  <c r="K118" i="22"/>
  <c r="J118" i="22"/>
  <c r="N118" i="22"/>
  <c r="M136" i="22"/>
  <c r="L136" i="22"/>
  <c r="K136" i="22"/>
  <c r="J136" i="22"/>
  <c r="N136" i="22"/>
  <c r="M153" i="22"/>
  <c r="L153" i="22"/>
  <c r="K153" i="22"/>
  <c r="J153" i="22"/>
  <c r="N153" i="22"/>
  <c r="I161" i="22"/>
  <c r="J15" i="24"/>
  <c r="L18" i="24"/>
  <c r="F35" i="24"/>
  <c r="L38" i="24"/>
  <c r="F80" i="24"/>
  <c r="F102" i="24"/>
  <c r="N107" i="24"/>
  <c r="O107" i="24"/>
  <c r="F175" i="24"/>
  <c r="J185" i="24"/>
  <c r="F233" i="24"/>
  <c r="H84" i="25"/>
  <c r="D104" i="26"/>
  <c r="M71" i="27"/>
  <c r="L71" i="27"/>
  <c r="K71" i="27"/>
  <c r="I71" i="27"/>
  <c r="J71" i="27"/>
  <c r="Y10" i="22"/>
  <c r="AB10" i="22"/>
  <c r="AA10" i="22"/>
  <c r="G21" i="22"/>
  <c r="N14" i="22"/>
  <c r="K14" i="22"/>
  <c r="J14" i="22"/>
  <c r="M14" i="22"/>
  <c r="L14" i="22"/>
  <c r="M34" i="22"/>
  <c r="L34" i="22"/>
  <c r="K34" i="22"/>
  <c r="J34" i="22"/>
  <c r="N34" i="22"/>
  <c r="M52" i="22"/>
  <c r="L52" i="22"/>
  <c r="K52" i="22"/>
  <c r="J52" i="22"/>
  <c r="N52" i="22"/>
  <c r="M69" i="22"/>
  <c r="L69" i="22"/>
  <c r="K69" i="22"/>
  <c r="J69" i="22"/>
  <c r="N69" i="22"/>
  <c r="I77" i="22"/>
  <c r="D91" i="22"/>
  <c r="M86" i="22"/>
  <c r="L86" i="22"/>
  <c r="K86" i="22"/>
  <c r="J86" i="22"/>
  <c r="N86" i="22"/>
  <c r="M103" i="22"/>
  <c r="L103" i="22"/>
  <c r="K103" i="22"/>
  <c r="J103" i="22"/>
  <c r="N103" i="22"/>
  <c r="M121" i="22"/>
  <c r="L121" i="22"/>
  <c r="K121" i="22"/>
  <c r="J121" i="22"/>
  <c r="N121" i="22"/>
  <c r="F133" i="22"/>
  <c r="M138" i="22"/>
  <c r="L138" i="22"/>
  <c r="K138" i="22"/>
  <c r="J138" i="22"/>
  <c r="N138" i="22"/>
  <c r="M155" i="22"/>
  <c r="L155" i="22"/>
  <c r="K155" i="22"/>
  <c r="J155" i="22"/>
  <c r="N155" i="22"/>
  <c r="L10" i="24"/>
  <c r="J20" i="24"/>
  <c r="O38" i="24"/>
  <c r="N38" i="24"/>
  <c r="J40" i="24"/>
  <c r="J99" i="24"/>
  <c r="L175" i="24"/>
  <c r="L241" i="24"/>
  <c r="J263" i="24"/>
  <c r="H16" i="25"/>
  <c r="J84" i="25"/>
  <c r="M8" i="27"/>
  <c r="L8" i="27"/>
  <c r="K8" i="27"/>
  <c r="J8" i="27"/>
  <c r="I8" i="27"/>
  <c r="K78" i="27"/>
  <c r="J78" i="27"/>
  <c r="M78" i="27"/>
  <c r="I78" i="27"/>
  <c r="L78" i="27"/>
  <c r="X9" i="22"/>
  <c r="AB9" i="22"/>
  <c r="AA9" i="22"/>
  <c r="Z9" i="22"/>
  <c r="Y9" i="22"/>
  <c r="H21" i="22"/>
  <c r="M37" i="22"/>
  <c r="L37" i="22"/>
  <c r="K37" i="22"/>
  <c r="J37" i="22"/>
  <c r="N37" i="22"/>
  <c r="F49" i="22"/>
  <c r="M54" i="22"/>
  <c r="L54" i="22"/>
  <c r="K54" i="22"/>
  <c r="J54" i="22"/>
  <c r="N54" i="22"/>
  <c r="M71" i="22"/>
  <c r="L71" i="22"/>
  <c r="K71" i="22"/>
  <c r="J71" i="22"/>
  <c r="N71" i="22"/>
  <c r="E91" i="22"/>
  <c r="M88" i="22"/>
  <c r="L88" i="22"/>
  <c r="K88" i="22"/>
  <c r="J88" i="22"/>
  <c r="N88" i="22"/>
  <c r="M123" i="22"/>
  <c r="L123" i="22"/>
  <c r="K123" i="22"/>
  <c r="J123" i="22"/>
  <c r="N123" i="22"/>
  <c r="H133" i="22"/>
  <c r="M140" i="22"/>
  <c r="L140" i="22"/>
  <c r="K140" i="22"/>
  <c r="J140" i="22"/>
  <c r="N140" i="22"/>
  <c r="M157" i="22"/>
  <c r="L157" i="22"/>
  <c r="K157" i="22"/>
  <c r="J157" i="22"/>
  <c r="N157" i="22"/>
  <c r="J12" i="24"/>
  <c r="F39" i="24"/>
  <c r="J32" i="24"/>
  <c r="L40" i="24"/>
  <c r="J97" i="24"/>
  <c r="J102" i="24"/>
  <c r="L108" i="24"/>
  <c r="L125" i="24"/>
  <c r="O211" i="24"/>
  <c r="N211" i="24"/>
  <c r="O10" i="25"/>
  <c r="N10" i="25"/>
  <c r="N16" i="25"/>
  <c r="O16" i="25"/>
  <c r="J31" i="25"/>
  <c r="F37" i="25"/>
  <c r="E146" i="26"/>
  <c r="N13" i="22"/>
  <c r="M13" i="22"/>
  <c r="I21" i="22"/>
  <c r="L13" i="22"/>
  <c r="K13" i="22"/>
  <c r="J13" i="22"/>
  <c r="Y14" i="22"/>
  <c r="AB14" i="22"/>
  <c r="AA14" i="22"/>
  <c r="Z14" i="22"/>
  <c r="X14" i="22"/>
  <c r="N19" i="22"/>
  <c r="M19" i="22"/>
  <c r="K19" i="22"/>
  <c r="L19" i="22"/>
  <c r="J19" i="22"/>
  <c r="M39" i="22"/>
  <c r="L39" i="22"/>
  <c r="K39" i="22"/>
  <c r="J39" i="22"/>
  <c r="N39" i="22"/>
  <c r="H49" i="22"/>
  <c r="M56" i="22"/>
  <c r="L56" i="22"/>
  <c r="K56" i="22"/>
  <c r="J56" i="22"/>
  <c r="N56" i="22"/>
  <c r="M73" i="22"/>
  <c r="L73" i="22"/>
  <c r="K73" i="22"/>
  <c r="J73" i="22"/>
  <c r="N73" i="22"/>
  <c r="M90" i="22"/>
  <c r="L90" i="22"/>
  <c r="K90" i="22"/>
  <c r="J90" i="22"/>
  <c r="N90" i="22"/>
  <c r="M108" i="22"/>
  <c r="L108" i="22"/>
  <c r="K108" i="22"/>
  <c r="J108" i="22"/>
  <c r="N108" i="22"/>
  <c r="M125" i="22"/>
  <c r="L125" i="22"/>
  <c r="K125" i="22"/>
  <c r="J125" i="22"/>
  <c r="I133" i="22"/>
  <c r="N125" i="22"/>
  <c r="D147" i="22"/>
  <c r="M142" i="22"/>
  <c r="L142" i="22"/>
  <c r="K142" i="22"/>
  <c r="J142" i="22"/>
  <c r="N142" i="22"/>
  <c r="M159" i="22"/>
  <c r="L159" i="22"/>
  <c r="K159" i="22"/>
  <c r="J159" i="22"/>
  <c r="N159" i="22"/>
  <c r="N17" i="24"/>
  <c r="O17" i="24"/>
  <c r="L32" i="24"/>
  <c r="O35" i="24"/>
  <c r="N35" i="24"/>
  <c r="J42" i="24"/>
  <c r="H80" i="24"/>
  <c r="F82" i="24"/>
  <c r="J105" i="24"/>
  <c r="J119" i="24"/>
  <c r="F211" i="24"/>
  <c r="F219" i="24"/>
  <c r="F18" i="25"/>
  <c r="N20" i="22"/>
  <c r="M20" i="22"/>
  <c r="L20" i="22"/>
  <c r="K20" i="22"/>
  <c r="J20" i="22"/>
  <c r="C35" i="22"/>
  <c r="G49" i="22"/>
  <c r="C63" i="22"/>
  <c r="G77" i="22"/>
  <c r="C91" i="22"/>
  <c r="G105" i="22"/>
  <c r="C119" i="22"/>
  <c r="G133" i="22"/>
  <c r="C147" i="22"/>
  <c r="G161" i="22"/>
  <c r="J10" i="24"/>
  <c r="O14" i="24"/>
  <c r="N14" i="24"/>
  <c r="L16" i="24"/>
  <c r="J18" i="24"/>
  <c r="O33" i="24"/>
  <c r="N33" i="24"/>
  <c r="L35" i="24"/>
  <c r="J37" i="24"/>
  <c r="H39" i="24"/>
  <c r="O41" i="24"/>
  <c r="N41" i="24"/>
  <c r="L43" i="24"/>
  <c r="H99" i="24"/>
  <c r="J106" i="24"/>
  <c r="J141" i="24"/>
  <c r="L147" i="24"/>
  <c r="H151" i="24"/>
  <c r="H173" i="24"/>
  <c r="O189" i="24"/>
  <c r="N189" i="24"/>
  <c r="L219" i="24"/>
  <c r="J229" i="24"/>
  <c r="H239" i="24"/>
  <c r="F16" i="25"/>
  <c r="L18" i="25"/>
  <c r="L31" i="25"/>
  <c r="J41" i="25"/>
  <c r="H78" i="25"/>
  <c r="E20" i="26"/>
  <c r="M37" i="26"/>
  <c r="L37" i="26"/>
  <c r="K37" i="26"/>
  <c r="J37" i="26"/>
  <c r="I37" i="26"/>
  <c r="M145" i="26"/>
  <c r="L145" i="26"/>
  <c r="K145" i="26"/>
  <c r="I145" i="26"/>
  <c r="J145" i="26"/>
  <c r="M30" i="27"/>
  <c r="K30" i="27"/>
  <c r="I30" i="27"/>
  <c r="J30" i="27"/>
  <c r="L30" i="27"/>
  <c r="M121" i="28"/>
  <c r="K121" i="28"/>
  <c r="I121" i="28"/>
  <c r="M106" i="26"/>
  <c r="L106" i="26"/>
  <c r="K106" i="26"/>
  <c r="J106" i="26"/>
  <c r="I106" i="26"/>
  <c r="N17" i="22"/>
  <c r="K17" i="22"/>
  <c r="J17" i="22"/>
  <c r="M17" i="22"/>
  <c r="L17" i="22"/>
  <c r="F35" i="22"/>
  <c r="F63" i="22"/>
  <c r="F91" i="22"/>
  <c r="F119" i="22"/>
  <c r="F147" i="22"/>
  <c r="J9" i="24"/>
  <c r="O13" i="24"/>
  <c r="N13" i="24"/>
  <c r="L15" i="24"/>
  <c r="J17" i="24"/>
  <c r="F32" i="24"/>
  <c r="O32" i="24"/>
  <c r="N32" i="24"/>
  <c r="L34" i="24"/>
  <c r="J36" i="24"/>
  <c r="H38" i="24"/>
  <c r="F40" i="24"/>
  <c r="O40" i="24"/>
  <c r="N40" i="24"/>
  <c r="L42" i="24"/>
  <c r="F78" i="24"/>
  <c r="F84" i="24"/>
  <c r="L97" i="24"/>
  <c r="L100" i="24"/>
  <c r="L101" i="24"/>
  <c r="L103" i="24"/>
  <c r="L104" i="24"/>
  <c r="O106" i="24"/>
  <c r="N106" i="24"/>
  <c r="H121" i="24"/>
  <c r="O123" i="24"/>
  <c r="N123" i="24"/>
  <c r="J127" i="24"/>
  <c r="J215" i="24"/>
  <c r="F259" i="24"/>
  <c r="L261" i="24"/>
  <c r="J14" i="25"/>
  <c r="L37" i="25"/>
  <c r="H62" i="25"/>
  <c r="L80" i="25"/>
  <c r="M14" i="26"/>
  <c r="L14" i="26"/>
  <c r="K14" i="26"/>
  <c r="J14" i="26"/>
  <c r="I14" i="26"/>
  <c r="M123" i="26"/>
  <c r="L123" i="26"/>
  <c r="K123" i="26"/>
  <c r="J123" i="26"/>
  <c r="I123" i="26"/>
  <c r="M22" i="27"/>
  <c r="L22" i="27"/>
  <c r="K22" i="27"/>
  <c r="I22" i="27"/>
  <c r="J22" i="27"/>
  <c r="G35" i="22"/>
  <c r="C49" i="22"/>
  <c r="G63" i="22"/>
  <c r="C77" i="22"/>
  <c r="G91" i="22"/>
  <c r="C105" i="22"/>
  <c r="G119" i="22"/>
  <c r="C133" i="22"/>
  <c r="G147" i="22"/>
  <c r="C161" i="22"/>
  <c r="O10" i="24"/>
  <c r="N10" i="24"/>
  <c r="L12" i="24"/>
  <c r="J14" i="24"/>
  <c r="H16" i="24"/>
  <c r="O18" i="24"/>
  <c r="N18" i="24"/>
  <c r="L20" i="24"/>
  <c r="L31" i="24"/>
  <c r="J33" i="24"/>
  <c r="H35" i="24"/>
  <c r="O37" i="24"/>
  <c r="N37" i="24"/>
  <c r="L39" i="24"/>
  <c r="J41" i="24"/>
  <c r="H43" i="24"/>
  <c r="O98" i="24"/>
  <c r="N98" i="24"/>
  <c r="N99" i="24"/>
  <c r="O99" i="24"/>
  <c r="O101" i="24"/>
  <c r="N101" i="24"/>
  <c r="O102" i="24"/>
  <c r="N102" i="24"/>
  <c r="H143" i="24"/>
  <c r="O145" i="24"/>
  <c r="N145" i="24"/>
  <c r="J149" i="24"/>
  <c r="J193" i="24"/>
  <c r="L235" i="24"/>
  <c r="J12" i="25"/>
  <c r="H35" i="25"/>
  <c r="F53" i="25"/>
  <c r="J62" i="25"/>
  <c r="M8" i="26"/>
  <c r="L8" i="26"/>
  <c r="K8" i="26"/>
  <c r="I8" i="26"/>
  <c r="J8" i="26"/>
  <c r="M66" i="26"/>
  <c r="L66" i="26"/>
  <c r="K66" i="26"/>
  <c r="J66" i="26"/>
  <c r="I66" i="26"/>
  <c r="I60" i="27"/>
  <c r="M60" i="27"/>
  <c r="L60" i="27"/>
  <c r="J60" i="27"/>
  <c r="K60" i="27"/>
  <c r="H35" i="22"/>
  <c r="D49" i="22"/>
  <c r="H63" i="22"/>
  <c r="D77" i="22"/>
  <c r="H91" i="22"/>
  <c r="D105" i="22"/>
  <c r="H119" i="22"/>
  <c r="D133" i="22"/>
  <c r="H147" i="22"/>
  <c r="D161" i="22"/>
  <c r="L9" i="24"/>
  <c r="J11" i="24"/>
  <c r="N15" i="24"/>
  <c r="O15" i="24"/>
  <c r="L17" i="24"/>
  <c r="J19" i="24"/>
  <c r="H32" i="24"/>
  <c r="N34" i="24"/>
  <c r="O34" i="24"/>
  <c r="L36" i="24"/>
  <c r="J38" i="24"/>
  <c r="H40" i="24"/>
  <c r="N42" i="24"/>
  <c r="O42" i="24"/>
  <c r="O103" i="24"/>
  <c r="N103" i="24"/>
  <c r="L109" i="24"/>
  <c r="H165" i="24"/>
  <c r="O167" i="24"/>
  <c r="N167" i="24"/>
  <c r="J171" i="24"/>
  <c r="L213" i="24"/>
  <c r="O259" i="24"/>
  <c r="N259" i="24"/>
  <c r="F10" i="25"/>
  <c r="L12" i="25"/>
  <c r="H33" i="25"/>
  <c r="L58" i="25"/>
  <c r="M25" i="26"/>
  <c r="L25" i="26"/>
  <c r="K25" i="26"/>
  <c r="J25" i="26"/>
  <c r="I25" i="26"/>
  <c r="M83" i="26"/>
  <c r="L83" i="26"/>
  <c r="K83" i="26"/>
  <c r="J83" i="26"/>
  <c r="I83" i="26"/>
  <c r="C132" i="27"/>
  <c r="M71" i="28"/>
  <c r="N23" i="22"/>
  <c r="K23" i="22"/>
  <c r="M23" i="22"/>
  <c r="L23" i="22"/>
  <c r="J23" i="22"/>
  <c r="N25" i="22"/>
  <c r="K25" i="22"/>
  <c r="M25" i="22"/>
  <c r="L25" i="22"/>
  <c r="J25" i="22"/>
  <c r="I35" i="22"/>
  <c r="N27" i="22"/>
  <c r="K27" i="22"/>
  <c r="M27" i="22"/>
  <c r="L27" i="22"/>
  <c r="J27" i="22"/>
  <c r="N29" i="22"/>
  <c r="K29" i="22"/>
  <c r="L29" i="22"/>
  <c r="J29" i="22"/>
  <c r="M29" i="22"/>
  <c r="N31" i="22"/>
  <c r="K31" i="22"/>
  <c r="J31" i="22"/>
  <c r="M31" i="22"/>
  <c r="L31" i="22"/>
  <c r="N33" i="22"/>
  <c r="K33" i="22"/>
  <c r="M33" i="22"/>
  <c r="L33" i="22"/>
  <c r="J33" i="22"/>
  <c r="N38" i="22"/>
  <c r="K38" i="22"/>
  <c r="M38" i="22"/>
  <c r="L38" i="22"/>
  <c r="J38" i="22"/>
  <c r="N40" i="22"/>
  <c r="K40" i="22"/>
  <c r="M40" i="22"/>
  <c r="L40" i="22"/>
  <c r="J40" i="22"/>
  <c r="E49" i="22"/>
  <c r="N42" i="22"/>
  <c r="K42" i="22"/>
  <c r="M42" i="22"/>
  <c r="L42" i="22"/>
  <c r="J42" i="22"/>
  <c r="N44" i="22"/>
  <c r="K44" i="22"/>
  <c r="M44" i="22"/>
  <c r="L44" i="22"/>
  <c r="J44" i="22"/>
  <c r="N46" i="22"/>
  <c r="K46" i="22"/>
  <c r="L46" i="22"/>
  <c r="J46" i="22"/>
  <c r="M46" i="22"/>
  <c r="N48" i="22"/>
  <c r="K48" i="22"/>
  <c r="J48" i="22"/>
  <c r="M48" i="22"/>
  <c r="L48" i="22"/>
  <c r="N51" i="22"/>
  <c r="K51" i="22"/>
  <c r="M51" i="22"/>
  <c r="L51" i="22"/>
  <c r="J51" i="22"/>
  <c r="N53" i="22"/>
  <c r="K53" i="22"/>
  <c r="M53" i="22"/>
  <c r="L53" i="22"/>
  <c r="J53" i="22"/>
  <c r="I63" i="22"/>
  <c r="N55" i="22"/>
  <c r="K55" i="22"/>
  <c r="M55" i="22"/>
  <c r="L55" i="22"/>
  <c r="J55" i="22"/>
  <c r="N57" i="22"/>
  <c r="K57" i="22"/>
  <c r="M57" i="22"/>
  <c r="L57" i="22"/>
  <c r="J57" i="22"/>
  <c r="N59" i="22"/>
  <c r="K59" i="22"/>
  <c r="M59" i="22"/>
  <c r="L59" i="22"/>
  <c r="J59" i="22"/>
  <c r="N61" i="22"/>
  <c r="K61" i="22"/>
  <c r="M61" i="22"/>
  <c r="L61" i="22"/>
  <c r="J61" i="22"/>
  <c r="N66" i="22"/>
  <c r="K66" i="22"/>
  <c r="J66" i="22"/>
  <c r="M66" i="22"/>
  <c r="L66" i="22"/>
  <c r="N68" i="22"/>
  <c r="K68" i="22"/>
  <c r="M68" i="22"/>
  <c r="L68" i="22"/>
  <c r="J68" i="22"/>
  <c r="E77" i="22"/>
  <c r="N70" i="22"/>
  <c r="K70" i="22"/>
  <c r="M70" i="22"/>
  <c r="L70" i="22"/>
  <c r="J70" i="22"/>
  <c r="N72" i="22"/>
  <c r="K72" i="22"/>
  <c r="M72" i="22"/>
  <c r="L72" i="22"/>
  <c r="J72" i="22"/>
  <c r="N74" i="22"/>
  <c r="K74" i="22"/>
  <c r="M74" i="22"/>
  <c r="L74" i="22"/>
  <c r="J74" i="22"/>
  <c r="N76" i="22"/>
  <c r="K76" i="22"/>
  <c r="M76" i="22"/>
  <c r="L76" i="22"/>
  <c r="J76" i="22"/>
  <c r="N79" i="22"/>
  <c r="K79" i="22"/>
  <c r="M79" i="22"/>
  <c r="L79" i="22"/>
  <c r="J79" i="22"/>
  <c r="N81" i="22"/>
  <c r="K81" i="22"/>
  <c r="L81" i="22"/>
  <c r="J81" i="22"/>
  <c r="M81" i="22"/>
  <c r="I91" i="22"/>
  <c r="N83" i="22"/>
  <c r="K83" i="22"/>
  <c r="J83" i="22"/>
  <c r="M83" i="22"/>
  <c r="L83" i="22"/>
  <c r="N85" i="22"/>
  <c r="K85" i="22"/>
  <c r="M85" i="22"/>
  <c r="L85" i="22"/>
  <c r="J85" i="22"/>
  <c r="N87" i="22"/>
  <c r="K87" i="22"/>
  <c r="M87" i="22"/>
  <c r="L87" i="22"/>
  <c r="J87" i="22"/>
  <c r="N89" i="22"/>
  <c r="K89" i="22"/>
  <c r="M89" i="22"/>
  <c r="L89" i="22"/>
  <c r="J89" i="22"/>
  <c r="N94" i="22"/>
  <c r="K94" i="22"/>
  <c r="M94" i="22"/>
  <c r="L94" i="22"/>
  <c r="J94" i="22"/>
  <c r="N96" i="22"/>
  <c r="K96" i="22"/>
  <c r="M96" i="22"/>
  <c r="L96" i="22"/>
  <c r="J96" i="22"/>
  <c r="E105" i="22"/>
  <c r="N98" i="22"/>
  <c r="K98" i="22"/>
  <c r="L98" i="22"/>
  <c r="J98" i="22"/>
  <c r="M98" i="22"/>
  <c r="N100" i="22"/>
  <c r="K100" i="22"/>
  <c r="J100" i="22"/>
  <c r="M100" i="22"/>
  <c r="L100" i="22"/>
  <c r="N102" i="22"/>
  <c r="K102" i="22"/>
  <c r="M102" i="22"/>
  <c r="L102" i="22"/>
  <c r="J102" i="22"/>
  <c r="N104" i="22"/>
  <c r="K104" i="22"/>
  <c r="M104" i="22"/>
  <c r="L104" i="22"/>
  <c r="J104" i="22"/>
  <c r="N107" i="22"/>
  <c r="K107" i="22"/>
  <c r="M107" i="22"/>
  <c r="L107" i="22"/>
  <c r="J107" i="22"/>
  <c r="N109" i="22"/>
  <c r="K109" i="22"/>
  <c r="M109" i="22"/>
  <c r="L109" i="22"/>
  <c r="J109" i="22"/>
  <c r="I119" i="22"/>
  <c r="N111" i="22"/>
  <c r="K111" i="22"/>
  <c r="M111" i="22"/>
  <c r="L111" i="22"/>
  <c r="J111" i="22"/>
  <c r="N113" i="22"/>
  <c r="K113" i="22"/>
  <c r="M113" i="22"/>
  <c r="L113" i="22"/>
  <c r="J113" i="22"/>
  <c r="N115" i="22"/>
  <c r="K115" i="22"/>
  <c r="L115" i="22"/>
  <c r="J115" i="22"/>
  <c r="M115" i="22"/>
  <c r="N117" i="22"/>
  <c r="K117" i="22"/>
  <c r="J117" i="22"/>
  <c r="M117" i="22"/>
  <c r="L117" i="22"/>
  <c r="N122" i="22"/>
  <c r="K122" i="22"/>
  <c r="M122" i="22"/>
  <c r="L122" i="22"/>
  <c r="J122" i="22"/>
  <c r="N124" i="22"/>
  <c r="K124" i="22"/>
  <c r="M124" i="22"/>
  <c r="L124" i="22"/>
  <c r="J124" i="22"/>
  <c r="E133" i="22"/>
  <c r="N126" i="22"/>
  <c r="K126" i="22"/>
  <c r="M126" i="22"/>
  <c r="L126" i="22"/>
  <c r="J126" i="22"/>
  <c r="N128" i="22"/>
  <c r="K128" i="22"/>
  <c r="M128" i="22"/>
  <c r="L128" i="22"/>
  <c r="J128" i="22"/>
  <c r="N130" i="22"/>
  <c r="K130" i="22"/>
  <c r="M130" i="22"/>
  <c r="L130" i="22"/>
  <c r="J130" i="22"/>
  <c r="N132" i="22"/>
  <c r="K132" i="22"/>
  <c r="L132" i="22"/>
  <c r="J132" i="22"/>
  <c r="M132" i="22"/>
  <c r="N135" i="22"/>
  <c r="K135" i="22"/>
  <c r="J135" i="22"/>
  <c r="M135" i="22"/>
  <c r="L135" i="22"/>
  <c r="N137" i="22"/>
  <c r="K137" i="22"/>
  <c r="M137" i="22"/>
  <c r="L137" i="22"/>
  <c r="J137" i="22"/>
  <c r="I147" i="22"/>
  <c r="N139" i="22"/>
  <c r="K139" i="22"/>
  <c r="M139" i="22"/>
  <c r="L139" i="22"/>
  <c r="J139" i="22"/>
  <c r="N141" i="22"/>
  <c r="K141" i="22"/>
  <c r="M141" i="22"/>
  <c r="L141" i="22"/>
  <c r="J141" i="22"/>
  <c r="N143" i="22"/>
  <c r="K143" i="22"/>
  <c r="M143" i="22"/>
  <c r="L143" i="22"/>
  <c r="J143" i="22"/>
  <c r="N145" i="22"/>
  <c r="K145" i="22"/>
  <c r="M145" i="22"/>
  <c r="L145" i="22"/>
  <c r="J145" i="22"/>
  <c r="N150" i="22"/>
  <c r="K150" i="22"/>
  <c r="L150" i="22"/>
  <c r="J150" i="22"/>
  <c r="M150" i="22"/>
  <c r="N152" i="22"/>
  <c r="K152" i="22"/>
  <c r="J152" i="22"/>
  <c r="M152" i="22"/>
  <c r="L152" i="22"/>
  <c r="E161" i="22"/>
  <c r="N154" i="22"/>
  <c r="K154" i="22"/>
  <c r="M154" i="22"/>
  <c r="L154" i="22"/>
  <c r="J154" i="22"/>
  <c r="N156" i="22"/>
  <c r="K156" i="22"/>
  <c r="M156" i="22"/>
  <c r="L156" i="22"/>
  <c r="J156" i="22"/>
  <c r="N158" i="22"/>
  <c r="K158" i="22"/>
  <c r="M158" i="22"/>
  <c r="L158" i="22"/>
  <c r="J158" i="22"/>
  <c r="N160" i="22"/>
  <c r="K160" i="22"/>
  <c r="M160" i="22"/>
  <c r="L160" i="22"/>
  <c r="J160" i="22"/>
  <c r="O12" i="24"/>
  <c r="N12" i="24"/>
  <c r="L14" i="24"/>
  <c r="J16" i="24"/>
  <c r="O20" i="24"/>
  <c r="N20" i="24"/>
  <c r="O31" i="24"/>
  <c r="N31" i="24"/>
  <c r="L33" i="24"/>
  <c r="J35" i="24"/>
  <c r="O39" i="24"/>
  <c r="N39" i="24"/>
  <c r="L41" i="24"/>
  <c r="J43" i="24"/>
  <c r="L131" i="24"/>
  <c r="J142" i="24"/>
  <c r="L191" i="24"/>
  <c r="O233" i="24"/>
  <c r="N233" i="24"/>
  <c r="L10" i="25"/>
  <c r="J20" i="25"/>
  <c r="J33" i="25"/>
  <c r="H43" i="25"/>
  <c r="E118" i="26"/>
  <c r="M135" i="26"/>
  <c r="L135" i="26"/>
  <c r="K135" i="26"/>
  <c r="J135" i="26"/>
  <c r="I135" i="26"/>
  <c r="F160" i="26"/>
  <c r="M13" i="27"/>
  <c r="L13" i="27"/>
  <c r="K13" i="27"/>
  <c r="I13" i="27"/>
  <c r="J13" i="27"/>
  <c r="D34" i="27"/>
  <c r="K45" i="27"/>
  <c r="I45" i="27"/>
  <c r="M45" i="27"/>
  <c r="J45" i="27"/>
  <c r="L45" i="27"/>
  <c r="L98" i="24"/>
  <c r="J100" i="24"/>
  <c r="H102" i="24"/>
  <c r="O104" i="24"/>
  <c r="N104" i="24"/>
  <c r="L106" i="24"/>
  <c r="J108" i="24"/>
  <c r="J9" i="25"/>
  <c r="H11" i="25"/>
  <c r="F13" i="25"/>
  <c r="O13" i="25"/>
  <c r="N13" i="25"/>
  <c r="L15" i="25"/>
  <c r="J17" i="25"/>
  <c r="H19" i="25"/>
  <c r="F21" i="25"/>
  <c r="J36" i="25"/>
  <c r="H38" i="25"/>
  <c r="J57" i="25"/>
  <c r="J79" i="25"/>
  <c r="F20" i="26"/>
  <c r="M16" i="26"/>
  <c r="L16" i="26"/>
  <c r="K16" i="26"/>
  <c r="J16" i="26"/>
  <c r="I16" i="26"/>
  <c r="M45" i="26"/>
  <c r="L45" i="26"/>
  <c r="K45" i="26"/>
  <c r="J45" i="26"/>
  <c r="I45" i="26"/>
  <c r="G62" i="26"/>
  <c r="M74" i="26"/>
  <c r="L74" i="26"/>
  <c r="K74" i="26"/>
  <c r="J74" i="26"/>
  <c r="I74" i="26"/>
  <c r="M85" i="26"/>
  <c r="L85" i="26"/>
  <c r="K85" i="26"/>
  <c r="J85" i="26"/>
  <c r="I85" i="26"/>
  <c r="C104" i="26"/>
  <c r="M114" i="26"/>
  <c r="L114" i="26"/>
  <c r="K114" i="26"/>
  <c r="J114" i="26"/>
  <c r="I114" i="26"/>
  <c r="M143" i="26"/>
  <c r="L143" i="26"/>
  <c r="K143" i="26"/>
  <c r="J143" i="26"/>
  <c r="I143" i="26"/>
  <c r="G160" i="26"/>
  <c r="M154" i="26"/>
  <c r="L154" i="26"/>
  <c r="K154" i="26"/>
  <c r="J154" i="26"/>
  <c r="I154" i="26"/>
  <c r="C48" i="27"/>
  <c r="E132" i="27"/>
  <c r="F160" i="27"/>
  <c r="K9" i="28"/>
  <c r="I9" i="28"/>
  <c r="M9" i="28"/>
  <c r="H174" i="30"/>
  <c r="L9" i="25"/>
  <c r="J11" i="25"/>
  <c r="H13" i="25"/>
  <c r="F15" i="25"/>
  <c r="O15" i="25"/>
  <c r="N15" i="25"/>
  <c r="L17" i="25"/>
  <c r="J19" i="25"/>
  <c r="H21" i="25"/>
  <c r="H32" i="25"/>
  <c r="L36" i="25"/>
  <c r="J38" i="25"/>
  <c r="H40" i="25"/>
  <c r="J55" i="25"/>
  <c r="H65" i="25"/>
  <c r="H83" i="25"/>
  <c r="M23" i="26"/>
  <c r="L23" i="26"/>
  <c r="K23" i="26"/>
  <c r="J23" i="26"/>
  <c r="I23" i="26"/>
  <c r="M33" i="26"/>
  <c r="L33" i="26"/>
  <c r="K33" i="26"/>
  <c r="J33" i="26"/>
  <c r="I33" i="26"/>
  <c r="F48" i="26"/>
  <c r="M92" i="26"/>
  <c r="L92" i="26"/>
  <c r="K92" i="26"/>
  <c r="J92" i="26"/>
  <c r="I92" i="26"/>
  <c r="M102" i="26"/>
  <c r="L102" i="26"/>
  <c r="K102" i="26"/>
  <c r="J102" i="26"/>
  <c r="I102" i="26"/>
  <c r="M131" i="26"/>
  <c r="L131" i="26"/>
  <c r="K131" i="26"/>
  <c r="J131" i="26"/>
  <c r="I131" i="26"/>
  <c r="F146" i="26"/>
  <c r="M19" i="27"/>
  <c r="L19" i="27"/>
  <c r="K19" i="27"/>
  <c r="J19" i="27"/>
  <c r="I19" i="27"/>
  <c r="G34" i="27"/>
  <c r="L36" i="27"/>
  <c r="J36" i="27"/>
  <c r="M36" i="27"/>
  <c r="K36" i="27"/>
  <c r="I36" i="27"/>
  <c r="M73" i="27"/>
  <c r="K73" i="27"/>
  <c r="L73" i="27"/>
  <c r="J73" i="27"/>
  <c r="I73" i="27"/>
  <c r="M80" i="27"/>
  <c r="L80" i="27"/>
  <c r="K80" i="27"/>
  <c r="I80" i="27"/>
  <c r="J80" i="27"/>
  <c r="L105" i="24"/>
  <c r="J107" i="24"/>
  <c r="H109" i="24"/>
  <c r="L119" i="24"/>
  <c r="J121" i="24"/>
  <c r="H123" i="24"/>
  <c r="O125" i="24"/>
  <c r="N125" i="24"/>
  <c r="L127" i="24"/>
  <c r="J129" i="24"/>
  <c r="L141" i="24"/>
  <c r="J143" i="24"/>
  <c r="H145" i="24"/>
  <c r="O147" i="24"/>
  <c r="N147" i="24"/>
  <c r="L163" i="24"/>
  <c r="J165" i="24"/>
  <c r="H167" i="24"/>
  <c r="L185" i="24"/>
  <c r="J187" i="24"/>
  <c r="L207" i="24"/>
  <c r="J209" i="24"/>
  <c r="L229" i="24"/>
  <c r="J231" i="24"/>
  <c r="L255" i="24"/>
  <c r="J257" i="24"/>
  <c r="H10" i="25"/>
  <c r="F12" i="25"/>
  <c r="O12" i="25"/>
  <c r="N12" i="25"/>
  <c r="L14" i="25"/>
  <c r="J16" i="25"/>
  <c r="H18" i="25"/>
  <c r="F20" i="25"/>
  <c r="O20" i="25"/>
  <c r="N20" i="25"/>
  <c r="F31" i="25"/>
  <c r="J35" i="25"/>
  <c r="H37" i="25"/>
  <c r="F39" i="25"/>
  <c r="J43" i="25"/>
  <c r="H53" i="25"/>
  <c r="H54" i="25"/>
  <c r="J60" i="25"/>
  <c r="H76" i="25"/>
  <c r="J82" i="25"/>
  <c r="M31" i="26"/>
  <c r="L31" i="26"/>
  <c r="K31" i="26"/>
  <c r="J31" i="26"/>
  <c r="I31" i="26"/>
  <c r="G48" i="26"/>
  <c r="M42" i="26"/>
  <c r="L42" i="26"/>
  <c r="K42" i="26"/>
  <c r="J42" i="26"/>
  <c r="I42" i="26"/>
  <c r="M71" i="26"/>
  <c r="L71" i="26"/>
  <c r="K71" i="26"/>
  <c r="J71" i="26"/>
  <c r="I71" i="26"/>
  <c r="C90" i="26"/>
  <c r="M100" i="26"/>
  <c r="L100" i="26"/>
  <c r="K100" i="26"/>
  <c r="J100" i="26"/>
  <c r="I100" i="26"/>
  <c r="M111" i="26"/>
  <c r="L111" i="26"/>
  <c r="K111" i="26"/>
  <c r="J111" i="26"/>
  <c r="I111" i="26"/>
  <c r="D132" i="26"/>
  <c r="G146" i="26"/>
  <c r="M140" i="26"/>
  <c r="L140" i="26"/>
  <c r="K140" i="26"/>
  <c r="J140" i="26"/>
  <c r="I140" i="26"/>
  <c r="G76" i="27"/>
  <c r="L74" i="27"/>
  <c r="K74" i="27"/>
  <c r="J74" i="27"/>
  <c r="I74" i="27"/>
  <c r="M74" i="27"/>
  <c r="H15" i="30"/>
  <c r="J61" i="30"/>
  <c r="H98" i="24"/>
  <c r="N100" i="24"/>
  <c r="O100" i="24"/>
  <c r="L102" i="24"/>
  <c r="J104" i="24"/>
  <c r="H106" i="24"/>
  <c r="N108" i="24"/>
  <c r="O108" i="24"/>
  <c r="H142" i="24"/>
  <c r="F9" i="25"/>
  <c r="O9" i="25"/>
  <c r="N9" i="25"/>
  <c r="L11" i="25"/>
  <c r="J13" i="25"/>
  <c r="H15" i="25"/>
  <c r="F17" i="25"/>
  <c r="O17" i="25"/>
  <c r="N17" i="25"/>
  <c r="L19" i="25"/>
  <c r="J21" i="25"/>
  <c r="J32" i="25"/>
  <c r="H34" i="25"/>
  <c r="F36" i="25"/>
  <c r="J40" i="25"/>
  <c r="H42" i="25"/>
  <c r="H59" i="25"/>
  <c r="J65" i="25"/>
  <c r="H81" i="25"/>
  <c r="J87" i="25"/>
  <c r="M11" i="26"/>
  <c r="L11" i="26"/>
  <c r="K11" i="26"/>
  <c r="J11" i="26"/>
  <c r="I11" i="26"/>
  <c r="E34" i="26"/>
  <c r="M40" i="26"/>
  <c r="L40" i="26"/>
  <c r="K40" i="26"/>
  <c r="J40" i="26"/>
  <c r="I40" i="26"/>
  <c r="H48" i="26"/>
  <c r="M51" i="26"/>
  <c r="L51" i="26"/>
  <c r="K51" i="26"/>
  <c r="J51" i="26"/>
  <c r="I51" i="26"/>
  <c r="M80" i="26"/>
  <c r="L80" i="26"/>
  <c r="K80" i="26"/>
  <c r="J80" i="26"/>
  <c r="I80" i="26"/>
  <c r="M109" i="26"/>
  <c r="L109" i="26"/>
  <c r="K109" i="26"/>
  <c r="J109" i="26"/>
  <c r="I109" i="26"/>
  <c r="M120" i="26"/>
  <c r="L120" i="26"/>
  <c r="K120" i="26"/>
  <c r="J120" i="26"/>
  <c r="I120" i="26"/>
  <c r="E132" i="26"/>
  <c r="M149" i="26"/>
  <c r="L149" i="26"/>
  <c r="K149" i="26"/>
  <c r="J149" i="26"/>
  <c r="I149" i="26"/>
  <c r="M11" i="27"/>
  <c r="L11" i="27"/>
  <c r="K11" i="27"/>
  <c r="J11" i="27"/>
  <c r="I11" i="27"/>
  <c r="D90" i="27"/>
  <c r="K95" i="27"/>
  <c r="J95" i="27"/>
  <c r="I95" i="27"/>
  <c r="M95" i="27"/>
  <c r="L95" i="27"/>
  <c r="M155" i="28"/>
  <c r="K155" i="28"/>
  <c r="I155" i="28"/>
  <c r="K141" i="28"/>
  <c r="M141" i="28"/>
  <c r="I141" i="28"/>
  <c r="F17" i="30"/>
  <c r="O97" i="24"/>
  <c r="N97" i="24"/>
  <c r="L99" i="24"/>
  <c r="J101" i="24"/>
  <c r="H103" i="24"/>
  <c r="O105" i="24"/>
  <c r="N105" i="24"/>
  <c r="L107" i="24"/>
  <c r="J109" i="24"/>
  <c r="J10" i="25"/>
  <c r="H12" i="25"/>
  <c r="F14" i="25"/>
  <c r="N14" i="25"/>
  <c r="O14" i="25"/>
  <c r="L16" i="25"/>
  <c r="J18" i="25"/>
  <c r="H20" i="25"/>
  <c r="H31" i="25"/>
  <c r="J37" i="25"/>
  <c r="H39" i="25"/>
  <c r="J54" i="25"/>
  <c r="H64" i="25"/>
  <c r="J76" i="25"/>
  <c r="F80" i="25"/>
  <c r="H86" i="25"/>
  <c r="M19" i="26"/>
  <c r="L19" i="26"/>
  <c r="K19" i="26"/>
  <c r="J19" i="26"/>
  <c r="I19" i="26"/>
  <c r="F34" i="26"/>
  <c r="M59" i="26"/>
  <c r="L59" i="26"/>
  <c r="K59" i="26"/>
  <c r="I59" i="26"/>
  <c r="J59" i="26"/>
  <c r="M88" i="26"/>
  <c r="L88" i="26"/>
  <c r="K88" i="26"/>
  <c r="J88" i="26"/>
  <c r="I88" i="26"/>
  <c r="C118" i="26"/>
  <c r="M117" i="26"/>
  <c r="L117" i="26"/>
  <c r="K117" i="26"/>
  <c r="J117" i="26"/>
  <c r="I117" i="26"/>
  <c r="F132" i="26"/>
  <c r="M128" i="26"/>
  <c r="L128" i="26"/>
  <c r="K128" i="26"/>
  <c r="I128" i="26"/>
  <c r="J128" i="26"/>
  <c r="M157" i="26"/>
  <c r="L157" i="26"/>
  <c r="K157" i="26"/>
  <c r="J157" i="26"/>
  <c r="I157" i="26"/>
  <c r="C20" i="27"/>
  <c r="L53" i="27"/>
  <c r="J53" i="27"/>
  <c r="M53" i="27"/>
  <c r="I53" i="27"/>
  <c r="K53" i="27"/>
  <c r="M144" i="28"/>
  <c r="J238" i="30"/>
  <c r="H9" i="25"/>
  <c r="F11" i="25"/>
  <c r="O11" i="25"/>
  <c r="N11" i="25"/>
  <c r="L13" i="25"/>
  <c r="J15" i="25"/>
  <c r="H17" i="25"/>
  <c r="F19" i="25"/>
  <c r="O19" i="25"/>
  <c r="N19" i="25"/>
  <c r="L21" i="25"/>
  <c r="J34" i="25"/>
  <c r="H36" i="25"/>
  <c r="J42" i="25"/>
  <c r="H57" i="25"/>
  <c r="J63" i="25"/>
  <c r="H75" i="25"/>
  <c r="J81" i="25"/>
  <c r="D20" i="26"/>
  <c r="G34" i="26"/>
  <c r="M28" i="26"/>
  <c r="L28" i="26"/>
  <c r="K28" i="26"/>
  <c r="J28" i="26"/>
  <c r="I28" i="26"/>
  <c r="M57" i="26"/>
  <c r="L57" i="26"/>
  <c r="K57" i="26"/>
  <c r="J57" i="26"/>
  <c r="I57" i="26"/>
  <c r="M68" i="26"/>
  <c r="L68" i="26"/>
  <c r="K68" i="26"/>
  <c r="J68" i="26"/>
  <c r="H76" i="26"/>
  <c r="I68" i="26"/>
  <c r="M97" i="26"/>
  <c r="L97" i="26"/>
  <c r="K97" i="26"/>
  <c r="J97" i="26"/>
  <c r="I97" i="26"/>
  <c r="D118" i="26"/>
  <c r="M126" i="26"/>
  <c r="L126" i="26"/>
  <c r="K126" i="26"/>
  <c r="J126" i="26"/>
  <c r="I126" i="26"/>
  <c r="M137" i="26"/>
  <c r="L137" i="26"/>
  <c r="K137" i="26"/>
  <c r="J137" i="26"/>
  <c r="I137" i="26"/>
  <c r="E20" i="27"/>
  <c r="K28" i="27"/>
  <c r="I28" i="27"/>
  <c r="M28" i="27"/>
  <c r="L28" i="27"/>
  <c r="J28" i="27"/>
  <c r="I43" i="27"/>
  <c r="M43" i="27"/>
  <c r="L43" i="27"/>
  <c r="K43" i="27"/>
  <c r="J43" i="27"/>
  <c r="M58" i="27"/>
  <c r="K58" i="27"/>
  <c r="L58" i="27"/>
  <c r="J58" i="27"/>
  <c r="I58" i="27"/>
  <c r="D20" i="27"/>
  <c r="M16" i="27"/>
  <c r="L16" i="27"/>
  <c r="K16" i="27"/>
  <c r="J16" i="27"/>
  <c r="I16" i="27"/>
  <c r="M25" i="27"/>
  <c r="L25" i="27"/>
  <c r="K25" i="27"/>
  <c r="J25" i="27"/>
  <c r="I25" i="27"/>
  <c r="F34" i="27"/>
  <c r="K37" i="27"/>
  <c r="I37" i="27"/>
  <c r="M37" i="27"/>
  <c r="L37" i="27"/>
  <c r="J37" i="27"/>
  <c r="L44" i="27"/>
  <c r="J44" i="27"/>
  <c r="M44" i="27"/>
  <c r="K44" i="27"/>
  <c r="I44" i="27"/>
  <c r="I52" i="27"/>
  <c r="M52" i="27"/>
  <c r="L52" i="27"/>
  <c r="K52" i="27"/>
  <c r="J52" i="27"/>
  <c r="I65" i="27"/>
  <c r="M65" i="27"/>
  <c r="L65" i="27"/>
  <c r="K65" i="27"/>
  <c r="J65" i="27"/>
  <c r="K86" i="27"/>
  <c r="J86" i="27"/>
  <c r="M86" i="27"/>
  <c r="I86" i="27"/>
  <c r="L86" i="27"/>
  <c r="J107" i="27"/>
  <c r="I107" i="27"/>
  <c r="L107" i="27"/>
  <c r="M107" i="27"/>
  <c r="K107" i="27"/>
  <c r="L109" i="27"/>
  <c r="K109" i="27"/>
  <c r="J109" i="27"/>
  <c r="M109" i="27"/>
  <c r="I109" i="27"/>
  <c r="M111" i="27"/>
  <c r="L111" i="27"/>
  <c r="J111" i="27"/>
  <c r="K111" i="27"/>
  <c r="I111" i="27"/>
  <c r="D132" i="27"/>
  <c r="M154" i="27"/>
  <c r="L154" i="27"/>
  <c r="J154" i="27"/>
  <c r="I154" i="27"/>
  <c r="K154" i="27"/>
  <c r="M17" i="28"/>
  <c r="K17" i="28"/>
  <c r="I17" i="28"/>
  <c r="M54" i="28"/>
  <c r="H31" i="30"/>
  <c r="O41" i="30"/>
  <c r="N41" i="30"/>
  <c r="H108" i="30"/>
  <c r="L9" i="26"/>
  <c r="K9" i="26"/>
  <c r="J9" i="26"/>
  <c r="I9" i="26"/>
  <c r="M9" i="26"/>
  <c r="G20" i="26"/>
  <c r="L17" i="26"/>
  <c r="K17" i="26"/>
  <c r="J17" i="26"/>
  <c r="I17" i="26"/>
  <c r="M17" i="26"/>
  <c r="L26" i="26"/>
  <c r="K26" i="26"/>
  <c r="J26" i="26"/>
  <c r="I26" i="26"/>
  <c r="H34" i="26"/>
  <c r="M26" i="26"/>
  <c r="L43" i="26"/>
  <c r="K43" i="26"/>
  <c r="J43" i="26"/>
  <c r="I43" i="26"/>
  <c r="M43" i="26"/>
  <c r="L52" i="26"/>
  <c r="K52" i="26"/>
  <c r="J52" i="26"/>
  <c r="I52" i="26"/>
  <c r="M52" i="26"/>
  <c r="L60" i="26"/>
  <c r="K60" i="26"/>
  <c r="J60" i="26"/>
  <c r="I60" i="26"/>
  <c r="M60" i="26"/>
  <c r="C76" i="26"/>
  <c r="L69" i="26"/>
  <c r="K69" i="26"/>
  <c r="J69" i="26"/>
  <c r="I69" i="26"/>
  <c r="M69" i="26"/>
  <c r="L78" i="26"/>
  <c r="K78" i="26"/>
  <c r="J78" i="26"/>
  <c r="I78" i="26"/>
  <c r="M78" i="26"/>
  <c r="D90" i="26"/>
  <c r="L86" i="26"/>
  <c r="K86" i="26"/>
  <c r="J86" i="26"/>
  <c r="I86" i="26"/>
  <c r="M86" i="26"/>
  <c r="L95" i="26"/>
  <c r="K95" i="26"/>
  <c r="J95" i="26"/>
  <c r="I95" i="26"/>
  <c r="M95" i="26"/>
  <c r="E104" i="26"/>
  <c r="L103" i="26"/>
  <c r="K103" i="26"/>
  <c r="J103" i="26"/>
  <c r="I103" i="26"/>
  <c r="M103" i="26"/>
  <c r="F118" i="26"/>
  <c r="L112" i="26"/>
  <c r="K112" i="26"/>
  <c r="J112" i="26"/>
  <c r="I112" i="26"/>
  <c r="M112" i="26"/>
  <c r="L121" i="26"/>
  <c r="K121" i="26"/>
  <c r="J121" i="26"/>
  <c r="I121" i="26"/>
  <c r="M121" i="26"/>
  <c r="G132" i="26"/>
  <c r="L129" i="26"/>
  <c r="K129" i="26"/>
  <c r="J129" i="26"/>
  <c r="I129" i="26"/>
  <c r="M129" i="26"/>
  <c r="L138" i="26"/>
  <c r="K138" i="26"/>
  <c r="J138" i="26"/>
  <c r="I138" i="26"/>
  <c r="H146" i="26"/>
  <c r="M138" i="26"/>
  <c r="L155" i="26"/>
  <c r="K155" i="26"/>
  <c r="J155" i="26"/>
  <c r="I155" i="26"/>
  <c r="M155" i="26"/>
  <c r="F20" i="27"/>
  <c r="L14" i="27"/>
  <c r="K14" i="27"/>
  <c r="J14" i="27"/>
  <c r="I14" i="27"/>
  <c r="M14" i="27"/>
  <c r="L23" i="27"/>
  <c r="K23" i="27"/>
  <c r="J23" i="27"/>
  <c r="I23" i="27"/>
  <c r="M23" i="27"/>
  <c r="M26" i="27"/>
  <c r="L26" i="27"/>
  <c r="K26" i="27"/>
  <c r="J26" i="27"/>
  <c r="I26" i="27"/>
  <c r="H34" i="27"/>
  <c r="L27" i="27"/>
  <c r="J27" i="27"/>
  <c r="M27" i="27"/>
  <c r="K27" i="27"/>
  <c r="I27" i="27"/>
  <c r="D48" i="27"/>
  <c r="M50" i="27"/>
  <c r="K50" i="27"/>
  <c r="L50" i="27"/>
  <c r="J50" i="27"/>
  <c r="I50" i="27"/>
  <c r="E90" i="27"/>
  <c r="M88" i="27"/>
  <c r="L88" i="27"/>
  <c r="K88" i="27"/>
  <c r="I88" i="27"/>
  <c r="J88" i="27"/>
  <c r="G132" i="27"/>
  <c r="M152" i="27"/>
  <c r="L152" i="27"/>
  <c r="K152" i="27"/>
  <c r="J152" i="27"/>
  <c r="I152" i="27"/>
  <c r="H160" i="27"/>
  <c r="M14" i="28"/>
  <c r="K14" i="28"/>
  <c r="I14" i="28"/>
  <c r="K50" i="28"/>
  <c r="M50" i="28"/>
  <c r="I50" i="28"/>
  <c r="J59" i="25"/>
  <c r="H61" i="25"/>
  <c r="J78" i="25"/>
  <c r="H80" i="25"/>
  <c r="F82" i="25"/>
  <c r="J86" i="25"/>
  <c r="K12" i="26"/>
  <c r="J12" i="26"/>
  <c r="I12" i="26"/>
  <c r="H20" i="26"/>
  <c r="M12" i="26"/>
  <c r="L12" i="26"/>
  <c r="K29" i="26"/>
  <c r="J29" i="26"/>
  <c r="I29" i="26"/>
  <c r="M29" i="26"/>
  <c r="L29" i="26"/>
  <c r="K38" i="26"/>
  <c r="J38" i="26"/>
  <c r="I38" i="26"/>
  <c r="M38" i="26"/>
  <c r="L38" i="26"/>
  <c r="K46" i="26"/>
  <c r="J46" i="26"/>
  <c r="I46" i="26"/>
  <c r="M46" i="26"/>
  <c r="L46" i="26"/>
  <c r="C62" i="26"/>
  <c r="K55" i="26"/>
  <c r="J55" i="26"/>
  <c r="I55" i="26"/>
  <c r="L55" i="26"/>
  <c r="M55" i="26"/>
  <c r="K64" i="26"/>
  <c r="J64" i="26"/>
  <c r="I64" i="26"/>
  <c r="M64" i="26"/>
  <c r="L64" i="26"/>
  <c r="D76" i="26"/>
  <c r="K72" i="26"/>
  <c r="J72" i="26"/>
  <c r="I72" i="26"/>
  <c r="L72" i="26"/>
  <c r="M72" i="26"/>
  <c r="K81" i="26"/>
  <c r="J81" i="26"/>
  <c r="I81" i="26"/>
  <c r="M81" i="26"/>
  <c r="L81" i="26"/>
  <c r="E90" i="26"/>
  <c r="K89" i="26"/>
  <c r="J89" i="26"/>
  <c r="I89" i="26"/>
  <c r="M89" i="26"/>
  <c r="L89" i="26"/>
  <c r="F104" i="26"/>
  <c r="K98" i="26"/>
  <c r="J98" i="26"/>
  <c r="I98" i="26"/>
  <c r="M98" i="26"/>
  <c r="L98" i="26"/>
  <c r="K107" i="26"/>
  <c r="J107" i="26"/>
  <c r="I107" i="26"/>
  <c r="M107" i="26"/>
  <c r="L107" i="26"/>
  <c r="G118" i="26"/>
  <c r="K115" i="26"/>
  <c r="J115" i="26"/>
  <c r="I115" i="26"/>
  <c r="M115" i="26"/>
  <c r="L115" i="26"/>
  <c r="K124" i="26"/>
  <c r="J124" i="26"/>
  <c r="I124" i="26"/>
  <c r="H132" i="26"/>
  <c r="L124" i="26"/>
  <c r="M124" i="26"/>
  <c r="K141" i="26"/>
  <c r="J141" i="26"/>
  <c r="I141" i="26"/>
  <c r="L141" i="26"/>
  <c r="M141" i="26"/>
  <c r="K150" i="26"/>
  <c r="J150" i="26"/>
  <c r="I150" i="26"/>
  <c r="M150" i="26"/>
  <c r="L150" i="26"/>
  <c r="K158" i="26"/>
  <c r="J158" i="26"/>
  <c r="I158" i="26"/>
  <c r="M158" i="26"/>
  <c r="L158" i="26"/>
  <c r="K9" i="27"/>
  <c r="J9" i="27"/>
  <c r="I9" i="27"/>
  <c r="M9" i="27"/>
  <c r="L9" i="27"/>
  <c r="G20" i="27"/>
  <c r="K17" i="27"/>
  <c r="J17" i="27"/>
  <c r="I17" i="27"/>
  <c r="M17" i="27"/>
  <c r="L17" i="27"/>
  <c r="E48" i="27"/>
  <c r="M41" i="27"/>
  <c r="K41" i="27"/>
  <c r="L41" i="27"/>
  <c r="J41" i="27"/>
  <c r="I41" i="27"/>
  <c r="D62" i="27"/>
  <c r="J64" i="27"/>
  <c r="I64" i="27"/>
  <c r="M64" i="27"/>
  <c r="L64" i="27"/>
  <c r="K64" i="27"/>
  <c r="M82" i="27"/>
  <c r="K82" i="27"/>
  <c r="I82" i="27"/>
  <c r="L82" i="27"/>
  <c r="H90" i="27"/>
  <c r="J82" i="27"/>
  <c r="K103" i="27"/>
  <c r="J103" i="27"/>
  <c r="M103" i="27"/>
  <c r="L103" i="27"/>
  <c r="I103" i="27"/>
  <c r="M106" i="27"/>
  <c r="L106" i="27"/>
  <c r="K106" i="27"/>
  <c r="J106" i="27"/>
  <c r="I106" i="27"/>
  <c r="M108" i="27"/>
  <c r="K108" i="27"/>
  <c r="L108" i="27"/>
  <c r="J108" i="27"/>
  <c r="I108" i="27"/>
  <c r="F118" i="27"/>
  <c r="E146" i="27"/>
  <c r="M140" i="27"/>
  <c r="L140" i="27"/>
  <c r="K140" i="27"/>
  <c r="J140" i="27"/>
  <c r="I140" i="27"/>
  <c r="L155" i="27"/>
  <c r="K155" i="27"/>
  <c r="J155" i="27"/>
  <c r="M155" i="27"/>
  <c r="I155" i="27"/>
  <c r="K67" i="28"/>
  <c r="M67" i="28"/>
  <c r="I67" i="28"/>
  <c r="K115" i="28"/>
  <c r="M115" i="28"/>
  <c r="I115" i="28"/>
  <c r="H9" i="30"/>
  <c r="J56" i="25"/>
  <c r="H58" i="25"/>
  <c r="F60" i="25"/>
  <c r="J64" i="25"/>
  <c r="J75" i="25"/>
  <c r="H77" i="25"/>
  <c r="J83" i="25"/>
  <c r="H85" i="25"/>
  <c r="J15" i="26"/>
  <c r="I15" i="26"/>
  <c r="L15" i="26"/>
  <c r="K15" i="26"/>
  <c r="M15" i="26"/>
  <c r="J24" i="26"/>
  <c r="I24" i="26"/>
  <c r="K24" i="26"/>
  <c r="M24" i="26"/>
  <c r="L24" i="26"/>
  <c r="J32" i="26"/>
  <c r="I32" i="26"/>
  <c r="L32" i="26"/>
  <c r="M32" i="26"/>
  <c r="K32" i="26"/>
  <c r="C48" i="26"/>
  <c r="J41" i="26"/>
  <c r="I41" i="26"/>
  <c r="M41" i="26"/>
  <c r="K41" i="26"/>
  <c r="L41" i="26"/>
  <c r="J50" i="26"/>
  <c r="I50" i="26"/>
  <c r="M50" i="26"/>
  <c r="L50" i="26"/>
  <c r="K50" i="26"/>
  <c r="D62" i="26"/>
  <c r="J58" i="26"/>
  <c r="I58" i="26"/>
  <c r="M58" i="26"/>
  <c r="L58" i="26"/>
  <c r="K58" i="26"/>
  <c r="J67" i="26"/>
  <c r="I67" i="26"/>
  <c r="M67" i="26"/>
  <c r="L67" i="26"/>
  <c r="K67" i="26"/>
  <c r="E76" i="26"/>
  <c r="J75" i="26"/>
  <c r="I75" i="26"/>
  <c r="M75" i="26"/>
  <c r="L75" i="26"/>
  <c r="K75" i="26"/>
  <c r="F90" i="26"/>
  <c r="J84" i="26"/>
  <c r="I84" i="26"/>
  <c r="L84" i="26"/>
  <c r="K84" i="26"/>
  <c r="M84" i="26"/>
  <c r="J93" i="26"/>
  <c r="I93" i="26"/>
  <c r="K93" i="26"/>
  <c r="M93" i="26"/>
  <c r="L93" i="26"/>
  <c r="G104" i="26"/>
  <c r="J101" i="26"/>
  <c r="I101" i="26"/>
  <c r="L101" i="26"/>
  <c r="K101" i="26"/>
  <c r="M101" i="26"/>
  <c r="J110" i="26"/>
  <c r="I110" i="26"/>
  <c r="H118" i="26"/>
  <c r="M110" i="26"/>
  <c r="K110" i="26"/>
  <c r="L110" i="26"/>
  <c r="J127" i="26"/>
  <c r="I127" i="26"/>
  <c r="M127" i="26"/>
  <c r="L127" i="26"/>
  <c r="K127" i="26"/>
  <c r="J136" i="26"/>
  <c r="I136" i="26"/>
  <c r="M136" i="26"/>
  <c r="L136" i="26"/>
  <c r="K136" i="26"/>
  <c r="J144" i="26"/>
  <c r="I144" i="26"/>
  <c r="M144" i="26"/>
  <c r="L144" i="26"/>
  <c r="K144" i="26"/>
  <c r="C160" i="26"/>
  <c r="J153" i="26"/>
  <c r="I153" i="26"/>
  <c r="L153" i="26"/>
  <c r="K153" i="26"/>
  <c r="M153" i="26"/>
  <c r="J12" i="27"/>
  <c r="I12" i="27"/>
  <c r="H20" i="27"/>
  <c r="L12" i="27"/>
  <c r="M12" i="27"/>
  <c r="K12" i="27"/>
  <c r="M32" i="27"/>
  <c r="K32" i="27"/>
  <c r="J32" i="27"/>
  <c r="I32" i="27"/>
  <c r="L32" i="27"/>
  <c r="G48" i="27"/>
  <c r="E62" i="27"/>
  <c r="M56" i="27"/>
  <c r="K56" i="27"/>
  <c r="I56" i="27"/>
  <c r="L56" i="27"/>
  <c r="J56" i="27"/>
  <c r="C104" i="27"/>
  <c r="G118" i="27"/>
  <c r="F146" i="27"/>
  <c r="M8" i="28"/>
  <c r="K8" i="28"/>
  <c r="I8" i="28"/>
  <c r="M11" i="28"/>
  <c r="K11" i="28"/>
  <c r="I11" i="28"/>
  <c r="L21" i="30"/>
  <c r="J53" i="25"/>
  <c r="H55" i="25"/>
  <c r="J61" i="25"/>
  <c r="H63" i="25"/>
  <c r="J80" i="25"/>
  <c r="H82" i="25"/>
  <c r="I10" i="26"/>
  <c r="M10" i="26"/>
  <c r="L10" i="26"/>
  <c r="J10" i="26"/>
  <c r="K10" i="26"/>
  <c r="I18" i="26"/>
  <c r="M18" i="26"/>
  <c r="L18" i="26"/>
  <c r="K18" i="26"/>
  <c r="J18" i="26"/>
  <c r="C34" i="26"/>
  <c r="I27" i="26"/>
  <c r="M27" i="26"/>
  <c r="L27" i="26"/>
  <c r="K27" i="26"/>
  <c r="J27" i="26"/>
  <c r="I36" i="26"/>
  <c r="M36" i="26"/>
  <c r="L36" i="26"/>
  <c r="K36" i="26"/>
  <c r="J36" i="26"/>
  <c r="D48" i="26"/>
  <c r="I44" i="26"/>
  <c r="M44" i="26"/>
  <c r="L44" i="26"/>
  <c r="K44" i="26"/>
  <c r="J44" i="26"/>
  <c r="I53" i="26"/>
  <c r="M53" i="26"/>
  <c r="K53" i="26"/>
  <c r="J53" i="26"/>
  <c r="L53" i="26"/>
  <c r="E62" i="26"/>
  <c r="I61" i="26"/>
  <c r="M61" i="26"/>
  <c r="J61" i="26"/>
  <c r="L61" i="26"/>
  <c r="K61" i="26"/>
  <c r="F76" i="26"/>
  <c r="I70" i="26"/>
  <c r="M70" i="26"/>
  <c r="K70" i="26"/>
  <c r="J70" i="26"/>
  <c r="L70" i="26"/>
  <c r="I79" i="26"/>
  <c r="M79" i="26"/>
  <c r="L79" i="26"/>
  <c r="J79" i="26"/>
  <c r="K79" i="26"/>
  <c r="G90" i="26"/>
  <c r="I87" i="26"/>
  <c r="M87" i="26"/>
  <c r="L87" i="26"/>
  <c r="K87" i="26"/>
  <c r="J87" i="26"/>
  <c r="I96" i="26"/>
  <c r="H104" i="26"/>
  <c r="M96" i="26"/>
  <c r="L96" i="26"/>
  <c r="K96" i="26"/>
  <c r="J96" i="26"/>
  <c r="I113" i="26"/>
  <c r="M113" i="26"/>
  <c r="L113" i="26"/>
  <c r="K113" i="26"/>
  <c r="J113" i="26"/>
  <c r="I122" i="26"/>
  <c r="M122" i="26"/>
  <c r="K122" i="26"/>
  <c r="J122" i="26"/>
  <c r="L122" i="26"/>
  <c r="I130" i="26"/>
  <c r="M130" i="26"/>
  <c r="J130" i="26"/>
  <c r="L130" i="26"/>
  <c r="K130" i="26"/>
  <c r="C146" i="26"/>
  <c r="I139" i="26"/>
  <c r="M139" i="26"/>
  <c r="K139" i="26"/>
  <c r="L139" i="26"/>
  <c r="J139" i="26"/>
  <c r="I148" i="26"/>
  <c r="M148" i="26"/>
  <c r="L148" i="26"/>
  <c r="J148" i="26"/>
  <c r="K148" i="26"/>
  <c r="D160" i="26"/>
  <c r="I156" i="26"/>
  <c r="M156" i="26"/>
  <c r="L156" i="26"/>
  <c r="K156" i="26"/>
  <c r="J156" i="26"/>
  <c r="I15" i="27"/>
  <c r="M15" i="27"/>
  <c r="K15" i="27"/>
  <c r="L15" i="27"/>
  <c r="J15" i="27"/>
  <c r="I24" i="27"/>
  <c r="M24" i="27"/>
  <c r="K24" i="27"/>
  <c r="L24" i="27"/>
  <c r="J24" i="27"/>
  <c r="M47" i="27"/>
  <c r="K47" i="27"/>
  <c r="I47" i="27"/>
  <c r="J47" i="27"/>
  <c r="L47" i="27"/>
  <c r="F62" i="27"/>
  <c r="K69" i="27"/>
  <c r="J69" i="27"/>
  <c r="M69" i="27"/>
  <c r="I69" i="27"/>
  <c r="L69" i="27"/>
  <c r="J72" i="27"/>
  <c r="I72" i="27"/>
  <c r="L72" i="27"/>
  <c r="K72" i="27"/>
  <c r="M72" i="27"/>
  <c r="E104" i="27"/>
  <c r="K112" i="27"/>
  <c r="J112" i="27"/>
  <c r="M112" i="27"/>
  <c r="I112" i="27"/>
  <c r="L112" i="27"/>
  <c r="M114" i="27"/>
  <c r="L114" i="27"/>
  <c r="K114" i="27"/>
  <c r="I114" i="27"/>
  <c r="J114" i="27"/>
  <c r="M116" i="27"/>
  <c r="L116" i="27"/>
  <c r="K116" i="27"/>
  <c r="I116" i="27"/>
  <c r="J116" i="27"/>
  <c r="G146" i="27"/>
  <c r="M145" i="27"/>
  <c r="L145" i="27"/>
  <c r="K145" i="27"/>
  <c r="I145" i="27"/>
  <c r="J145" i="27"/>
  <c r="M52" i="28"/>
  <c r="K52" i="28"/>
  <c r="I52" i="28"/>
  <c r="L11" i="30"/>
  <c r="O57" i="30"/>
  <c r="N57" i="30"/>
  <c r="L99" i="30"/>
  <c r="J58" i="25"/>
  <c r="H60" i="25"/>
  <c r="J77" i="25"/>
  <c r="H79" i="25"/>
  <c r="J85" i="25"/>
  <c r="H87" i="25"/>
  <c r="C20" i="26"/>
  <c r="M13" i="26"/>
  <c r="L13" i="26"/>
  <c r="K13" i="26"/>
  <c r="J13" i="26"/>
  <c r="I13" i="26"/>
  <c r="M22" i="26"/>
  <c r="L22" i="26"/>
  <c r="J22" i="26"/>
  <c r="I22" i="26"/>
  <c r="K22" i="26"/>
  <c r="D34" i="26"/>
  <c r="M30" i="26"/>
  <c r="L30" i="26"/>
  <c r="I30" i="26"/>
  <c r="K30" i="26"/>
  <c r="J30" i="26"/>
  <c r="M39" i="26"/>
  <c r="L39" i="26"/>
  <c r="J39" i="26"/>
  <c r="K39" i="26"/>
  <c r="I39" i="26"/>
  <c r="E48" i="26"/>
  <c r="M47" i="26"/>
  <c r="L47" i="26"/>
  <c r="K47" i="26"/>
  <c r="I47" i="26"/>
  <c r="J47" i="26"/>
  <c r="F62" i="26"/>
  <c r="M56" i="26"/>
  <c r="L56" i="26"/>
  <c r="K56" i="26"/>
  <c r="J56" i="26"/>
  <c r="I56" i="26"/>
  <c r="M65" i="26"/>
  <c r="L65" i="26"/>
  <c r="K65" i="26"/>
  <c r="J65" i="26"/>
  <c r="I65" i="26"/>
  <c r="G76" i="26"/>
  <c r="M73" i="26"/>
  <c r="L73" i="26"/>
  <c r="K73" i="26"/>
  <c r="J73" i="26"/>
  <c r="I73" i="26"/>
  <c r="H90" i="26"/>
  <c r="M82" i="26"/>
  <c r="L82" i="26"/>
  <c r="K82" i="26"/>
  <c r="J82" i="26"/>
  <c r="I82" i="26"/>
  <c r="M99" i="26"/>
  <c r="L99" i="26"/>
  <c r="I99" i="26"/>
  <c r="K99" i="26"/>
  <c r="J99" i="26"/>
  <c r="M108" i="26"/>
  <c r="L108" i="26"/>
  <c r="J108" i="26"/>
  <c r="K108" i="26"/>
  <c r="I108" i="26"/>
  <c r="M116" i="26"/>
  <c r="L116" i="26"/>
  <c r="K116" i="26"/>
  <c r="I116" i="26"/>
  <c r="J116" i="26"/>
  <c r="C132" i="26"/>
  <c r="M125" i="26"/>
  <c r="L125" i="26"/>
  <c r="K125" i="26"/>
  <c r="J125" i="26"/>
  <c r="I125" i="26"/>
  <c r="M134" i="26"/>
  <c r="L134" i="26"/>
  <c r="K134" i="26"/>
  <c r="J134" i="26"/>
  <c r="I134" i="26"/>
  <c r="D146" i="26"/>
  <c r="M142" i="26"/>
  <c r="L142" i="26"/>
  <c r="K142" i="26"/>
  <c r="J142" i="26"/>
  <c r="I142" i="26"/>
  <c r="M151" i="26"/>
  <c r="L151" i="26"/>
  <c r="K151" i="26"/>
  <c r="J151" i="26"/>
  <c r="I151" i="26"/>
  <c r="E160" i="26"/>
  <c r="M159" i="26"/>
  <c r="L159" i="26"/>
  <c r="J159" i="26"/>
  <c r="I159" i="26"/>
  <c r="K159" i="26"/>
  <c r="M10" i="27"/>
  <c r="L10" i="27"/>
  <c r="J10" i="27"/>
  <c r="K10" i="27"/>
  <c r="I10" i="27"/>
  <c r="M18" i="27"/>
  <c r="L18" i="27"/>
  <c r="J18" i="27"/>
  <c r="K18" i="27"/>
  <c r="I18" i="27"/>
  <c r="C34" i="27"/>
  <c r="M39" i="27"/>
  <c r="K39" i="27"/>
  <c r="I39" i="27"/>
  <c r="L39" i="27"/>
  <c r="J39" i="27"/>
  <c r="K54" i="27"/>
  <c r="I54" i="27"/>
  <c r="H62" i="27"/>
  <c r="L54" i="27"/>
  <c r="M54" i="27"/>
  <c r="J54" i="27"/>
  <c r="L61" i="27"/>
  <c r="J61" i="27"/>
  <c r="K61" i="27"/>
  <c r="M61" i="27"/>
  <c r="I61" i="27"/>
  <c r="C76" i="27"/>
  <c r="K121" i="27"/>
  <c r="J121" i="27"/>
  <c r="M121" i="27"/>
  <c r="L121" i="27"/>
  <c r="I121" i="27"/>
  <c r="M123" i="27"/>
  <c r="L123" i="27"/>
  <c r="K123" i="27"/>
  <c r="J123" i="27"/>
  <c r="I123" i="27"/>
  <c r="K125" i="27"/>
  <c r="J125" i="27"/>
  <c r="I125" i="27"/>
  <c r="M125" i="27"/>
  <c r="L125" i="27"/>
  <c r="M69" i="28"/>
  <c r="K69" i="28"/>
  <c r="I69" i="28"/>
  <c r="H103" i="30"/>
  <c r="I36" i="28"/>
  <c r="K36" i="28"/>
  <c r="M36" i="28"/>
  <c r="K38" i="28"/>
  <c r="I38" i="28"/>
  <c r="M38" i="28"/>
  <c r="M40" i="28"/>
  <c r="I40" i="28"/>
  <c r="K40" i="28"/>
  <c r="I113" i="28"/>
  <c r="M113" i="28"/>
  <c r="K113" i="28"/>
  <c r="M149" i="28"/>
  <c r="O11" i="30"/>
  <c r="N11" i="30"/>
  <c r="H20" i="30"/>
  <c r="O36" i="30"/>
  <c r="N36" i="30"/>
  <c r="F41" i="30"/>
  <c r="L126" i="30"/>
  <c r="O207" i="30"/>
  <c r="F17" i="31"/>
  <c r="E34" i="27"/>
  <c r="L33" i="27"/>
  <c r="J33" i="27"/>
  <c r="M33" i="27"/>
  <c r="K33" i="27"/>
  <c r="I33" i="27"/>
  <c r="F48" i="27"/>
  <c r="L42" i="27"/>
  <c r="J42" i="27"/>
  <c r="M42" i="27"/>
  <c r="K42" i="27"/>
  <c r="I42" i="27"/>
  <c r="L51" i="27"/>
  <c r="J51" i="27"/>
  <c r="M51" i="27"/>
  <c r="K51" i="27"/>
  <c r="I51" i="27"/>
  <c r="G62" i="27"/>
  <c r="L59" i="27"/>
  <c r="J59" i="27"/>
  <c r="M59" i="27"/>
  <c r="K59" i="27"/>
  <c r="I59" i="27"/>
  <c r="J81" i="27"/>
  <c r="I81" i="27"/>
  <c r="L81" i="27"/>
  <c r="M81" i="27"/>
  <c r="K81" i="27"/>
  <c r="L83" i="27"/>
  <c r="K83" i="27"/>
  <c r="J83" i="27"/>
  <c r="M83" i="27"/>
  <c r="I83" i="27"/>
  <c r="M85" i="27"/>
  <c r="L85" i="27"/>
  <c r="J85" i="27"/>
  <c r="K85" i="27"/>
  <c r="I85" i="27"/>
  <c r="D104" i="27"/>
  <c r="J115" i="27"/>
  <c r="I115" i="27"/>
  <c r="M115" i="27"/>
  <c r="L115" i="27"/>
  <c r="K115" i="27"/>
  <c r="L117" i="27"/>
  <c r="K117" i="27"/>
  <c r="M117" i="27"/>
  <c r="J117" i="27"/>
  <c r="I117" i="27"/>
  <c r="M120" i="27"/>
  <c r="L120" i="27"/>
  <c r="K120" i="27"/>
  <c r="J120" i="27"/>
  <c r="I120" i="27"/>
  <c r="F132" i="27"/>
  <c r="M137" i="27"/>
  <c r="L137" i="27"/>
  <c r="K137" i="27"/>
  <c r="J137" i="27"/>
  <c r="I137" i="27"/>
  <c r="L138" i="27"/>
  <c r="K138" i="27"/>
  <c r="J138" i="27"/>
  <c r="M138" i="27"/>
  <c r="I138" i="27"/>
  <c r="H146" i="27"/>
  <c r="G160" i="27"/>
  <c r="M19" i="28"/>
  <c r="I44" i="28"/>
  <c r="M44" i="28"/>
  <c r="K44" i="28"/>
  <c r="K46" i="28"/>
  <c r="M46" i="28"/>
  <c r="I46" i="28"/>
  <c r="M83" i="28"/>
  <c r="K83" i="28"/>
  <c r="I83" i="28"/>
  <c r="M88" i="28"/>
  <c r="F9" i="30"/>
  <c r="J21" i="30"/>
  <c r="O84" i="30"/>
  <c r="N84" i="30"/>
  <c r="J98" i="30"/>
  <c r="N75" i="31"/>
  <c r="J31" i="27"/>
  <c r="I31" i="27"/>
  <c r="L31" i="27"/>
  <c r="M31" i="27"/>
  <c r="K31" i="27"/>
  <c r="J40" i="27"/>
  <c r="H48" i="27"/>
  <c r="K40" i="27"/>
  <c r="I40" i="27"/>
  <c r="M40" i="27"/>
  <c r="L40" i="27"/>
  <c r="J57" i="27"/>
  <c r="M57" i="27"/>
  <c r="L57" i="27"/>
  <c r="K57" i="27"/>
  <c r="I57" i="27"/>
  <c r="D76" i="27"/>
  <c r="J89" i="27"/>
  <c r="I89" i="27"/>
  <c r="L89" i="27"/>
  <c r="K89" i="27"/>
  <c r="M89" i="27"/>
  <c r="L92" i="27"/>
  <c r="K92" i="27"/>
  <c r="J92" i="27"/>
  <c r="M92" i="27"/>
  <c r="I92" i="27"/>
  <c r="M94" i="27"/>
  <c r="J94" i="27"/>
  <c r="L94" i="27"/>
  <c r="K94" i="27"/>
  <c r="I94" i="27"/>
  <c r="F104" i="27"/>
  <c r="C118" i="27"/>
  <c r="J124" i="27"/>
  <c r="I124" i="27"/>
  <c r="H132" i="27"/>
  <c r="L124" i="27"/>
  <c r="K124" i="27"/>
  <c r="M124" i="27"/>
  <c r="L126" i="27"/>
  <c r="K126" i="27"/>
  <c r="J126" i="27"/>
  <c r="I126" i="27"/>
  <c r="M126" i="27"/>
  <c r="M128" i="27"/>
  <c r="J128" i="27"/>
  <c r="I128" i="27"/>
  <c r="L128" i="27"/>
  <c r="K128" i="27"/>
  <c r="M143" i="27"/>
  <c r="L143" i="27"/>
  <c r="K143" i="27"/>
  <c r="J143" i="27"/>
  <c r="I143" i="27"/>
  <c r="K32" i="28"/>
  <c r="M32" i="28"/>
  <c r="I32" i="28"/>
  <c r="M37" i="28"/>
  <c r="K81" i="28"/>
  <c r="M81" i="28"/>
  <c r="I81" i="28"/>
  <c r="M86" i="28"/>
  <c r="K86" i="28"/>
  <c r="I86" i="28"/>
  <c r="M109" i="28"/>
  <c r="M143" i="28"/>
  <c r="K150" i="28"/>
  <c r="M150" i="28"/>
  <c r="I150" i="28"/>
  <c r="L9" i="30"/>
  <c r="F38" i="30"/>
  <c r="O76" i="30"/>
  <c r="N76" i="30"/>
  <c r="J109" i="30"/>
  <c r="J216" i="30"/>
  <c r="M97" i="27"/>
  <c r="L97" i="27"/>
  <c r="I97" i="27"/>
  <c r="K97" i="27"/>
  <c r="J97" i="27"/>
  <c r="I99" i="27"/>
  <c r="M99" i="27"/>
  <c r="L99" i="27"/>
  <c r="K99" i="27"/>
  <c r="J99" i="27"/>
  <c r="D118" i="27"/>
  <c r="K129" i="27"/>
  <c r="J129" i="27"/>
  <c r="I129" i="27"/>
  <c r="M129" i="27"/>
  <c r="L129" i="27"/>
  <c r="M131" i="27"/>
  <c r="L131" i="27"/>
  <c r="I131" i="27"/>
  <c r="K131" i="27"/>
  <c r="J131" i="27"/>
  <c r="I134" i="27"/>
  <c r="M134" i="27"/>
  <c r="K134" i="27"/>
  <c r="L134" i="27"/>
  <c r="J134" i="27"/>
  <c r="M135" i="27"/>
  <c r="L135" i="27"/>
  <c r="K135" i="27"/>
  <c r="I135" i="27"/>
  <c r="J135" i="27"/>
  <c r="M157" i="27"/>
  <c r="L157" i="27"/>
  <c r="I157" i="27"/>
  <c r="J157" i="27"/>
  <c r="K157" i="27"/>
  <c r="K158" i="27"/>
  <c r="J158" i="27"/>
  <c r="I158" i="27"/>
  <c r="L158" i="27"/>
  <c r="M158" i="27"/>
  <c r="I70" i="28"/>
  <c r="K70" i="28"/>
  <c r="M70" i="28"/>
  <c r="K72" i="28"/>
  <c r="I72" i="28"/>
  <c r="M72" i="28"/>
  <c r="M74" i="28"/>
  <c r="I74" i="28"/>
  <c r="K74" i="28"/>
  <c r="M117" i="28"/>
  <c r="K117" i="28"/>
  <c r="I117" i="28"/>
  <c r="M123" i="28"/>
  <c r="M140" i="28"/>
  <c r="L13" i="30"/>
  <c r="J18" i="30"/>
  <c r="J34" i="30"/>
  <c r="L38" i="30"/>
  <c r="L29" i="27"/>
  <c r="M29" i="27"/>
  <c r="K29" i="27"/>
  <c r="I29" i="27"/>
  <c r="J29" i="27"/>
  <c r="L38" i="27"/>
  <c r="M38" i="27"/>
  <c r="J38" i="27"/>
  <c r="K38" i="27"/>
  <c r="I38" i="27"/>
  <c r="L46" i="27"/>
  <c r="I46" i="27"/>
  <c r="K46" i="27"/>
  <c r="M46" i="27"/>
  <c r="J46" i="27"/>
  <c r="C62" i="27"/>
  <c r="L55" i="27"/>
  <c r="J55" i="27"/>
  <c r="I55" i="27"/>
  <c r="M55" i="27"/>
  <c r="K55" i="27"/>
  <c r="L66" i="27"/>
  <c r="K66" i="27"/>
  <c r="I66" i="27"/>
  <c r="M66" i="27"/>
  <c r="J66" i="27"/>
  <c r="M68" i="27"/>
  <c r="L68" i="27"/>
  <c r="K68" i="27"/>
  <c r="I68" i="27"/>
  <c r="H76" i="27"/>
  <c r="J68" i="27"/>
  <c r="C90" i="27"/>
  <c r="J98" i="27"/>
  <c r="I98" i="27"/>
  <c r="L98" i="27"/>
  <c r="M98" i="27"/>
  <c r="K98" i="27"/>
  <c r="L100" i="27"/>
  <c r="K100" i="27"/>
  <c r="J100" i="27"/>
  <c r="M100" i="27"/>
  <c r="I100" i="27"/>
  <c r="M102" i="27"/>
  <c r="L102" i="27"/>
  <c r="J102" i="27"/>
  <c r="K102" i="27"/>
  <c r="I102" i="27"/>
  <c r="E118" i="27"/>
  <c r="M149" i="27"/>
  <c r="L149" i="27"/>
  <c r="J149" i="27"/>
  <c r="K149" i="27"/>
  <c r="I149" i="27"/>
  <c r="K150" i="27"/>
  <c r="J150" i="27"/>
  <c r="I150" i="27"/>
  <c r="M150" i="27"/>
  <c r="L150" i="27"/>
  <c r="K12" i="28"/>
  <c r="M12" i="28"/>
  <c r="I12" i="28"/>
  <c r="K15" i="28"/>
  <c r="J15" i="28"/>
  <c r="M15" i="28"/>
  <c r="L15" i="28"/>
  <c r="I15" i="28"/>
  <c r="I79" i="28"/>
  <c r="M79" i="28"/>
  <c r="K79" i="28"/>
  <c r="K84" i="28"/>
  <c r="M84" i="28"/>
  <c r="I84" i="28"/>
  <c r="M107" i="28"/>
  <c r="O14" i="30"/>
  <c r="N14" i="30"/>
  <c r="K41" i="28"/>
  <c r="M41" i="28"/>
  <c r="I41" i="28"/>
  <c r="M43" i="28"/>
  <c r="K43" i="28"/>
  <c r="I43" i="28"/>
  <c r="M45" i="28"/>
  <c r="K75" i="28"/>
  <c r="M75" i="28"/>
  <c r="I75" i="28"/>
  <c r="M78" i="28"/>
  <c r="K78" i="28"/>
  <c r="I78" i="28"/>
  <c r="M80" i="28"/>
  <c r="K110" i="28"/>
  <c r="M110" i="28"/>
  <c r="I110" i="28"/>
  <c r="M112" i="28"/>
  <c r="K112" i="28"/>
  <c r="I112" i="28"/>
  <c r="M114" i="28"/>
  <c r="M157" i="28"/>
  <c r="K158" i="28"/>
  <c r="M158" i="28"/>
  <c r="I158" i="28"/>
  <c r="J10" i="30"/>
  <c r="J13" i="30"/>
  <c r="L16" i="30"/>
  <c r="O19" i="30"/>
  <c r="N19" i="30"/>
  <c r="F33" i="30"/>
  <c r="H36" i="30"/>
  <c r="F102" i="30"/>
  <c r="O105" i="30"/>
  <c r="N105" i="30"/>
  <c r="F143" i="30"/>
  <c r="J164" i="30"/>
  <c r="I67" i="27"/>
  <c r="M67" i="27"/>
  <c r="L67" i="27"/>
  <c r="K67" i="27"/>
  <c r="J67" i="27"/>
  <c r="E76" i="27"/>
  <c r="I75" i="27"/>
  <c r="M75" i="27"/>
  <c r="K75" i="27"/>
  <c r="L75" i="27"/>
  <c r="J75" i="27"/>
  <c r="F90" i="27"/>
  <c r="I84" i="27"/>
  <c r="M84" i="27"/>
  <c r="K84" i="27"/>
  <c r="J84" i="27"/>
  <c r="L84" i="27"/>
  <c r="I93" i="27"/>
  <c r="K93" i="27"/>
  <c r="L93" i="27"/>
  <c r="M93" i="27"/>
  <c r="J93" i="27"/>
  <c r="G104" i="27"/>
  <c r="I101" i="27"/>
  <c r="M101" i="27"/>
  <c r="L101" i="27"/>
  <c r="K101" i="27"/>
  <c r="J101" i="27"/>
  <c r="I110" i="27"/>
  <c r="H118" i="27"/>
  <c r="M110" i="27"/>
  <c r="K110" i="27"/>
  <c r="L110" i="27"/>
  <c r="J110" i="27"/>
  <c r="I127" i="27"/>
  <c r="K127" i="27"/>
  <c r="J127" i="27"/>
  <c r="M127" i="27"/>
  <c r="L127" i="27"/>
  <c r="J136" i="27"/>
  <c r="I136" i="27"/>
  <c r="L136" i="27"/>
  <c r="K136" i="27"/>
  <c r="M136" i="27"/>
  <c r="J144" i="27"/>
  <c r="I144" i="27"/>
  <c r="M144" i="27"/>
  <c r="L144" i="27"/>
  <c r="K144" i="27"/>
  <c r="C160" i="27"/>
  <c r="J153" i="27"/>
  <c r="I153" i="27"/>
  <c r="M153" i="27"/>
  <c r="L153" i="27"/>
  <c r="K153" i="27"/>
  <c r="O9" i="30"/>
  <c r="N9" i="30"/>
  <c r="H12" i="30"/>
  <c r="J15" i="30"/>
  <c r="O33" i="30"/>
  <c r="N33" i="30"/>
  <c r="J40" i="30"/>
  <c r="L43" i="30"/>
  <c r="H55" i="30"/>
  <c r="N63" i="30"/>
  <c r="F97" i="30"/>
  <c r="O100" i="30"/>
  <c r="N100" i="30"/>
  <c r="J120" i="30"/>
  <c r="H130" i="30"/>
  <c r="J106" i="33"/>
  <c r="F76" i="27"/>
  <c r="L70" i="27"/>
  <c r="M70" i="27"/>
  <c r="K70" i="27"/>
  <c r="J70" i="27"/>
  <c r="I70" i="27"/>
  <c r="L79" i="27"/>
  <c r="J79" i="27"/>
  <c r="M79" i="27"/>
  <c r="K79" i="27"/>
  <c r="I79" i="27"/>
  <c r="G90" i="27"/>
  <c r="L87" i="27"/>
  <c r="J87" i="27"/>
  <c r="K87" i="27"/>
  <c r="I87" i="27"/>
  <c r="M87" i="27"/>
  <c r="H104" i="27"/>
  <c r="J96" i="27"/>
  <c r="I96" i="27"/>
  <c r="L96" i="27"/>
  <c r="M96" i="27"/>
  <c r="K96" i="27"/>
  <c r="M113" i="27"/>
  <c r="L113" i="27"/>
  <c r="J113" i="27"/>
  <c r="K113" i="27"/>
  <c r="I113" i="27"/>
  <c r="L122" i="27"/>
  <c r="K122" i="27"/>
  <c r="J122" i="27"/>
  <c r="M122" i="27"/>
  <c r="I122" i="27"/>
  <c r="J130" i="27"/>
  <c r="I130" i="27"/>
  <c r="M130" i="27"/>
  <c r="L130" i="27"/>
  <c r="K130" i="27"/>
  <c r="C146" i="27"/>
  <c r="I139" i="27"/>
  <c r="M139" i="27"/>
  <c r="K139" i="27"/>
  <c r="L139" i="27"/>
  <c r="J139" i="27"/>
  <c r="I148" i="27"/>
  <c r="L148" i="27"/>
  <c r="M148" i="27"/>
  <c r="K148" i="27"/>
  <c r="J148" i="27"/>
  <c r="D160" i="27"/>
  <c r="I156" i="27"/>
  <c r="M156" i="27"/>
  <c r="L156" i="27"/>
  <c r="K156" i="27"/>
  <c r="J156" i="27"/>
  <c r="F14" i="30"/>
  <c r="H17" i="30"/>
  <c r="J32" i="30"/>
  <c r="L35" i="30"/>
  <c r="O38" i="30"/>
  <c r="N38" i="30"/>
  <c r="H42" i="30"/>
  <c r="N55" i="30"/>
  <c r="J104" i="30"/>
  <c r="F124" i="30"/>
  <c r="H12" i="31"/>
  <c r="D146" i="27"/>
  <c r="J142" i="27"/>
  <c r="I142" i="27"/>
  <c r="M142" i="27"/>
  <c r="L142" i="27"/>
  <c r="K142" i="27"/>
  <c r="K151" i="27"/>
  <c r="J151" i="27"/>
  <c r="I151" i="27"/>
  <c r="M151" i="27"/>
  <c r="L151" i="27"/>
  <c r="E160" i="27"/>
  <c r="L159" i="27"/>
  <c r="K159" i="27"/>
  <c r="J159" i="27"/>
  <c r="M159" i="27"/>
  <c r="I159" i="27"/>
  <c r="M10" i="28"/>
  <c r="L10" i="28"/>
  <c r="J10" i="28"/>
  <c r="M27" i="28"/>
  <c r="M29" i="28"/>
  <c r="M31" i="28"/>
  <c r="J61" i="28"/>
  <c r="M61" i="28"/>
  <c r="L61" i="28"/>
  <c r="M64" i="28"/>
  <c r="M66" i="28"/>
  <c r="M96" i="28"/>
  <c r="M98" i="28"/>
  <c r="M100" i="28"/>
  <c r="F11" i="30"/>
  <c r="N17" i="30"/>
  <c r="O17" i="30"/>
  <c r="F19" i="30"/>
  <c r="H34" i="30"/>
  <c r="J37" i="30"/>
  <c r="L40" i="30"/>
  <c r="N60" i="30"/>
  <c r="H98" i="30"/>
  <c r="F108" i="30"/>
  <c r="H210" i="30"/>
  <c r="K101" i="28"/>
  <c r="M101" i="28"/>
  <c r="I101" i="28"/>
  <c r="J11" i="30"/>
  <c r="L19" i="30"/>
  <c r="L32" i="30"/>
  <c r="F36" i="30"/>
  <c r="H39" i="30"/>
  <c r="J42" i="30"/>
  <c r="N82" i="30"/>
  <c r="L104" i="30"/>
  <c r="L145" i="30"/>
  <c r="L10" i="30"/>
  <c r="J12" i="30"/>
  <c r="H14" i="30"/>
  <c r="F16" i="30"/>
  <c r="O16" i="30"/>
  <c r="N16" i="30"/>
  <c r="L18" i="30"/>
  <c r="J20" i="30"/>
  <c r="J31" i="30"/>
  <c r="H33" i="30"/>
  <c r="F35" i="30"/>
  <c r="O35" i="30"/>
  <c r="N35" i="30"/>
  <c r="L37" i="30"/>
  <c r="J39" i="30"/>
  <c r="H41" i="30"/>
  <c r="F43" i="30"/>
  <c r="H97" i="30"/>
  <c r="O99" i="30"/>
  <c r="N99" i="30"/>
  <c r="J103" i="30"/>
  <c r="F107" i="30"/>
  <c r="L109" i="30"/>
  <c r="J142" i="30"/>
  <c r="F9" i="31"/>
  <c r="L13" i="31"/>
  <c r="H17" i="31"/>
  <c r="J9" i="30"/>
  <c r="H11" i="30"/>
  <c r="F13" i="30"/>
  <c r="O13" i="30"/>
  <c r="N13" i="30"/>
  <c r="L15" i="30"/>
  <c r="J17" i="30"/>
  <c r="H19" i="30"/>
  <c r="F21" i="30"/>
  <c r="F32" i="30"/>
  <c r="O32" i="30"/>
  <c r="N32" i="30"/>
  <c r="L34" i="30"/>
  <c r="J36" i="30"/>
  <c r="H38" i="30"/>
  <c r="F40" i="30"/>
  <c r="O40" i="30"/>
  <c r="N40" i="30"/>
  <c r="L42" i="30"/>
  <c r="F100" i="30"/>
  <c r="L102" i="30"/>
  <c r="H106" i="30"/>
  <c r="O108" i="30"/>
  <c r="N108" i="30"/>
  <c r="F10" i="30"/>
  <c r="O10" i="30"/>
  <c r="N10" i="30"/>
  <c r="L12" i="30"/>
  <c r="J14" i="30"/>
  <c r="H16" i="30"/>
  <c r="F18" i="30"/>
  <c r="O18" i="30"/>
  <c r="N18" i="30"/>
  <c r="L20" i="30"/>
  <c r="L31" i="30"/>
  <c r="J33" i="30"/>
  <c r="H35" i="30"/>
  <c r="F37" i="30"/>
  <c r="O37" i="30"/>
  <c r="N37" i="30"/>
  <c r="L39" i="30"/>
  <c r="J41" i="30"/>
  <c r="H43" i="30"/>
  <c r="O97" i="30"/>
  <c r="N97" i="30"/>
  <c r="J101" i="30"/>
  <c r="F105" i="30"/>
  <c r="L107" i="30"/>
  <c r="J10" i="31"/>
  <c r="F14" i="31"/>
  <c r="H13" i="30"/>
  <c r="F15" i="30"/>
  <c r="N15" i="30"/>
  <c r="O15" i="30"/>
  <c r="L17" i="30"/>
  <c r="J19" i="30"/>
  <c r="H21" i="30"/>
  <c r="H32" i="30"/>
  <c r="F34" i="30"/>
  <c r="N34" i="30"/>
  <c r="O34" i="30"/>
  <c r="L36" i="30"/>
  <c r="J38" i="30"/>
  <c r="H40" i="30"/>
  <c r="F42" i="30"/>
  <c r="N42" i="30"/>
  <c r="O42" i="30"/>
  <c r="H100" i="30"/>
  <c r="O102" i="30"/>
  <c r="N102" i="30"/>
  <c r="J106" i="30"/>
  <c r="O124" i="30"/>
  <c r="H152" i="30"/>
  <c r="L32" i="31"/>
  <c r="F19" i="33"/>
  <c r="H10" i="30"/>
  <c r="F12" i="30"/>
  <c r="O12" i="30"/>
  <c r="N12" i="30"/>
  <c r="L14" i="30"/>
  <c r="J16" i="30"/>
  <c r="H18" i="30"/>
  <c r="F20" i="30"/>
  <c r="O20" i="30"/>
  <c r="N20" i="30"/>
  <c r="F31" i="30"/>
  <c r="O31" i="30"/>
  <c r="N31" i="30"/>
  <c r="L33" i="30"/>
  <c r="J35" i="30"/>
  <c r="H37" i="30"/>
  <c r="F39" i="30"/>
  <c r="N39" i="30"/>
  <c r="O39" i="30"/>
  <c r="L41" i="30"/>
  <c r="J43" i="30"/>
  <c r="F99" i="30"/>
  <c r="L101" i="30"/>
  <c r="H105" i="30"/>
  <c r="O107" i="30"/>
  <c r="N107" i="30"/>
  <c r="N212" i="30"/>
  <c r="O212" i="30"/>
  <c r="J15" i="31"/>
  <c r="H20" i="31"/>
  <c r="F207" i="30"/>
  <c r="J210" i="30"/>
  <c r="F214" i="30"/>
  <c r="L216" i="30"/>
  <c r="H9" i="31"/>
  <c r="O17" i="31"/>
  <c r="N17" i="31"/>
  <c r="F19" i="31"/>
  <c r="J34" i="31"/>
  <c r="L98" i="30"/>
  <c r="J100" i="30"/>
  <c r="H102" i="30"/>
  <c r="F104" i="30"/>
  <c r="O104" i="30"/>
  <c r="N104" i="30"/>
  <c r="L106" i="30"/>
  <c r="J108" i="30"/>
  <c r="O9" i="31"/>
  <c r="N9" i="31"/>
  <c r="F11" i="31"/>
  <c r="L19" i="31"/>
  <c r="O36" i="33"/>
  <c r="J97" i="30"/>
  <c r="H99" i="30"/>
  <c r="F101" i="30"/>
  <c r="O101" i="30"/>
  <c r="N101" i="30"/>
  <c r="L103" i="30"/>
  <c r="J105" i="30"/>
  <c r="H107" i="30"/>
  <c r="F109" i="30"/>
  <c r="L11" i="31"/>
  <c r="O14" i="31"/>
  <c r="N14" i="31"/>
  <c r="J21" i="31"/>
  <c r="L39" i="31"/>
  <c r="L21" i="33"/>
  <c r="F98" i="30"/>
  <c r="N98" i="30"/>
  <c r="O98" i="30"/>
  <c r="L100" i="30"/>
  <c r="J102" i="30"/>
  <c r="H104" i="30"/>
  <c r="F106" i="30"/>
  <c r="N106" i="30"/>
  <c r="O106" i="30"/>
  <c r="L108" i="30"/>
  <c r="J13" i="31"/>
  <c r="L16" i="31"/>
  <c r="O19" i="31"/>
  <c r="N19" i="31"/>
  <c r="O83" i="31"/>
  <c r="N83" i="31"/>
  <c r="L85" i="31"/>
  <c r="J84" i="33"/>
  <c r="H9" i="33"/>
  <c r="L97" i="30"/>
  <c r="J99" i="30"/>
  <c r="H101" i="30"/>
  <c r="F103" i="30"/>
  <c r="O103" i="30"/>
  <c r="N103" i="30"/>
  <c r="L105" i="30"/>
  <c r="J107" i="30"/>
  <c r="H109" i="30"/>
  <c r="O11" i="31"/>
  <c r="N11" i="31"/>
  <c r="H15" i="31"/>
  <c r="J18" i="31"/>
  <c r="L21" i="31"/>
  <c r="L84" i="33"/>
  <c r="O39" i="33"/>
  <c r="N39" i="33"/>
  <c r="L10" i="31"/>
  <c r="J12" i="31"/>
  <c r="H14" i="31"/>
  <c r="F16" i="31"/>
  <c r="O16" i="31"/>
  <c r="N16" i="31"/>
  <c r="L18" i="31"/>
  <c r="J20" i="31"/>
  <c r="H17" i="33"/>
  <c r="O19" i="33"/>
  <c r="N19" i="33"/>
  <c r="J78" i="33"/>
  <c r="J9" i="31"/>
  <c r="H11" i="31"/>
  <c r="F13" i="31"/>
  <c r="O13" i="31"/>
  <c r="N13" i="31"/>
  <c r="L15" i="31"/>
  <c r="J17" i="31"/>
  <c r="H19" i="31"/>
  <c r="F21" i="31"/>
  <c r="N32" i="31"/>
  <c r="J36" i="31"/>
  <c r="N39" i="31"/>
  <c r="F43" i="33"/>
  <c r="J31" i="33"/>
  <c r="J34" i="33"/>
  <c r="I127" i="37"/>
  <c r="H127" i="37"/>
  <c r="G127" i="37"/>
  <c r="F10" i="31"/>
  <c r="O10" i="31"/>
  <c r="N10" i="31"/>
  <c r="L12" i="31"/>
  <c r="J14" i="31"/>
  <c r="H16" i="31"/>
  <c r="F18" i="31"/>
  <c r="O18" i="31"/>
  <c r="N18" i="31"/>
  <c r="L20" i="31"/>
  <c r="J15" i="33"/>
  <c r="L6" i="37"/>
  <c r="K6" i="37"/>
  <c r="L9" i="31"/>
  <c r="J11" i="31"/>
  <c r="H13" i="31"/>
  <c r="F15" i="31"/>
  <c r="N15" i="31"/>
  <c r="O15" i="31"/>
  <c r="L17" i="31"/>
  <c r="J19" i="31"/>
  <c r="H21" i="31"/>
  <c r="H10" i="31"/>
  <c r="F12" i="31"/>
  <c r="O12" i="31"/>
  <c r="N12" i="31"/>
  <c r="L14" i="31"/>
  <c r="J16" i="31"/>
  <c r="H18" i="31"/>
  <c r="F20" i="31"/>
  <c r="O20" i="31"/>
  <c r="N20" i="31"/>
  <c r="L13" i="33"/>
  <c r="O32" i="33"/>
  <c r="O35" i="33"/>
  <c r="S12" i="39"/>
  <c r="R12" i="39"/>
  <c r="Q12" i="39"/>
  <c r="P12" i="39"/>
  <c r="O14" i="33"/>
  <c r="N14" i="33"/>
  <c r="N82" i="33"/>
  <c r="N86" i="33"/>
  <c r="AO33" i="35"/>
  <c r="AN33" i="35"/>
  <c r="O13" i="33"/>
  <c r="N13" i="33"/>
  <c r="L15" i="33"/>
  <c r="H19" i="33"/>
  <c r="L43" i="33"/>
  <c r="N79" i="33"/>
  <c r="AN39" i="35"/>
  <c r="S12" i="38"/>
  <c r="R12" i="38"/>
  <c r="Q12" i="38"/>
  <c r="P12" i="38"/>
  <c r="H65" i="33"/>
  <c r="H18" i="35"/>
  <c r="E11" i="37"/>
  <c r="I137" i="38"/>
  <c r="H137" i="38"/>
  <c r="G137" i="38"/>
  <c r="J65" i="33"/>
  <c r="S8" i="38"/>
  <c r="R8" i="38"/>
  <c r="Q8" i="38"/>
  <c r="P8" i="38"/>
  <c r="N10" i="40"/>
  <c r="X34" i="35"/>
  <c r="X39" i="35"/>
  <c r="S7" i="38"/>
  <c r="R7" i="38"/>
  <c r="Q7" i="38"/>
  <c r="P7" i="38"/>
  <c r="N10" i="39"/>
  <c r="M10" i="39"/>
  <c r="L10" i="39"/>
  <c r="M8" i="40"/>
  <c r="F6" i="41"/>
  <c r="H11" i="42"/>
  <c r="J11" i="42"/>
  <c r="I11" i="42"/>
  <c r="X31" i="35"/>
  <c r="Y36" i="35"/>
  <c r="X36" i="35"/>
  <c r="M8" i="38"/>
  <c r="O136" i="39"/>
  <c r="N136" i="39"/>
  <c r="M136" i="39"/>
  <c r="L136" i="39"/>
  <c r="AN36" i="35"/>
  <c r="F11" i="37"/>
  <c r="I9" i="37"/>
  <c r="H9" i="37"/>
  <c r="G9" i="37"/>
  <c r="O124" i="37"/>
  <c r="N124" i="37"/>
  <c r="I11" i="38"/>
  <c r="H11" i="38"/>
  <c r="I134" i="38"/>
  <c r="H134" i="38"/>
  <c r="G134" i="38"/>
  <c r="I11" i="39"/>
  <c r="H11" i="39"/>
  <c r="F10" i="41"/>
  <c r="S13" i="41"/>
  <c r="Q13" i="41"/>
  <c r="R13" i="41"/>
  <c r="P13" i="41"/>
  <c r="O126" i="37"/>
  <c r="N126" i="37"/>
  <c r="N6" i="38"/>
  <c r="I134" i="39"/>
  <c r="H134" i="39"/>
  <c r="G134" i="39"/>
  <c r="M144" i="41"/>
  <c r="L144" i="41"/>
  <c r="T9" i="37"/>
  <c r="S9" i="37"/>
  <c r="N11" i="37"/>
  <c r="R9" i="37"/>
  <c r="Q9" i="37"/>
  <c r="P9" i="37"/>
  <c r="O9" i="37"/>
  <c r="M8" i="39"/>
  <c r="H135" i="39"/>
  <c r="G135" i="39"/>
  <c r="I135" i="39"/>
  <c r="M7" i="37"/>
  <c r="L7" i="37"/>
  <c r="K7" i="37"/>
  <c r="M8" i="37"/>
  <c r="L8" i="37"/>
  <c r="K8" i="37"/>
  <c r="I10" i="37"/>
  <c r="H10" i="37"/>
  <c r="G10" i="37"/>
  <c r="R10" i="37"/>
  <c r="Q10" i="37"/>
  <c r="P10" i="37"/>
  <c r="O10" i="37"/>
  <c r="T10" i="37"/>
  <c r="S10" i="37"/>
  <c r="N7" i="38"/>
  <c r="M7" i="38"/>
  <c r="L7" i="38"/>
  <c r="I136" i="38"/>
  <c r="H136" i="38"/>
  <c r="G136" i="38"/>
  <c r="Q10" i="39"/>
  <c r="P10" i="39"/>
  <c r="M135" i="39"/>
  <c r="L135" i="39"/>
  <c r="O135" i="39"/>
  <c r="N135" i="39"/>
  <c r="G137" i="39"/>
  <c r="H137" i="39"/>
  <c r="I137" i="39"/>
  <c r="N13" i="43"/>
  <c r="M13" i="43"/>
  <c r="L13" i="43"/>
  <c r="O136" i="38"/>
  <c r="M136" i="38"/>
  <c r="L136" i="38"/>
  <c r="N136" i="38"/>
  <c r="N6" i="39"/>
  <c r="F9" i="40"/>
  <c r="F6" i="40"/>
  <c r="R14" i="42"/>
  <c r="P14" i="42"/>
  <c r="T14" i="42"/>
  <c r="S14" i="42"/>
  <c r="Q14" i="42"/>
  <c r="P6" i="37"/>
  <c r="O6" i="37"/>
  <c r="Q6" i="37"/>
  <c r="R6" i="37"/>
  <c r="H7" i="37"/>
  <c r="G7" i="37"/>
  <c r="I7" i="37"/>
  <c r="P7" i="37"/>
  <c r="O7" i="37"/>
  <c r="T7" i="37"/>
  <c r="S7" i="37"/>
  <c r="Q7" i="37"/>
  <c r="R7" i="37"/>
  <c r="L9" i="37"/>
  <c r="K9" i="37"/>
  <c r="M9" i="37"/>
  <c r="J11" i="37"/>
  <c r="L8" i="38"/>
  <c r="N8" i="38"/>
  <c r="N11" i="38"/>
  <c r="M11" i="38"/>
  <c r="L11" i="38"/>
  <c r="I12" i="38"/>
  <c r="H12" i="38"/>
  <c r="N135" i="38"/>
  <c r="M135" i="38"/>
  <c r="L135" i="38"/>
  <c r="O135" i="38"/>
  <c r="O138" i="38"/>
  <c r="N138" i="38"/>
  <c r="M138" i="38"/>
  <c r="L138" i="38"/>
  <c r="N9" i="39"/>
  <c r="I12" i="39"/>
  <c r="H12" i="39"/>
  <c r="C11" i="37"/>
  <c r="P11" i="38"/>
  <c r="S11" i="38"/>
  <c r="R11" i="38"/>
  <c r="Q11" i="38"/>
  <c r="S11" i="39"/>
  <c r="P11" i="39"/>
  <c r="R11" i="39"/>
  <c r="Q11" i="39"/>
  <c r="S9" i="40"/>
  <c r="R9" i="40"/>
  <c r="N11" i="41"/>
  <c r="M11" i="41"/>
  <c r="L11" i="41"/>
  <c r="N12" i="41"/>
  <c r="H6" i="37"/>
  <c r="G6" i="37"/>
  <c r="I8" i="37"/>
  <c r="H8" i="37"/>
  <c r="G8" i="37"/>
  <c r="T8" i="37"/>
  <c r="S8" i="37"/>
  <c r="R8" i="37"/>
  <c r="O8" i="37"/>
  <c r="Q8" i="37"/>
  <c r="P8" i="37"/>
  <c r="D11" i="37"/>
  <c r="M10" i="37"/>
  <c r="K10" i="37"/>
  <c r="L10" i="37"/>
  <c r="I138" i="39"/>
  <c r="G138" i="39"/>
  <c r="H138" i="39"/>
  <c r="N7" i="40"/>
  <c r="S12" i="40"/>
  <c r="R12" i="40"/>
  <c r="Q12" i="40"/>
  <c r="P12" i="40"/>
  <c r="I143" i="41"/>
  <c r="L137" i="41"/>
  <c r="M137" i="41"/>
  <c r="I139" i="41"/>
  <c r="G139" i="41"/>
  <c r="H139" i="41"/>
  <c r="N7" i="42"/>
  <c r="M7" i="42"/>
  <c r="L7" i="42"/>
  <c r="D9" i="44"/>
  <c r="H135" i="40"/>
  <c r="G135" i="40"/>
  <c r="H136" i="40"/>
  <c r="G136" i="40"/>
  <c r="C16" i="42"/>
  <c r="H15" i="42"/>
  <c r="I15" i="42"/>
  <c r="J15" i="42"/>
  <c r="I142" i="42"/>
  <c r="H143" i="42"/>
  <c r="I143" i="42"/>
  <c r="G143" i="42"/>
  <c r="T6" i="43"/>
  <c r="O16" i="43"/>
  <c r="S6" i="43"/>
  <c r="R6" i="43"/>
  <c r="Q6" i="43"/>
  <c r="P6" i="43"/>
  <c r="O137" i="39"/>
  <c r="L137" i="39"/>
  <c r="N137" i="39"/>
  <c r="M137" i="39"/>
  <c r="N6" i="40"/>
  <c r="I9" i="40"/>
  <c r="M9" i="40"/>
  <c r="H9" i="40"/>
  <c r="N7" i="41"/>
  <c r="N9" i="41"/>
  <c r="N15" i="41"/>
  <c r="N143" i="41"/>
  <c r="M143" i="41"/>
  <c r="O143" i="41"/>
  <c r="L143" i="41"/>
  <c r="D16" i="42"/>
  <c r="F8" i="42"/>
  <c r="P15" i="42"/>
  <c r="T15" i="42"/>
  <c r="R15" i="42"/>
  <c r="Q15" i="42"/>
  <c r="S15" i="42"/>
  <c r="L137" i="38"/>
  <c r="N137" i="38"/>
  <c r="M137" i="38"/>
  <c r="O137" i="38"/>
  <c r="M11" i="39"/>
  <c r="L11" i="39"/>
  <c r="N11" i="39"/>
  <c r="H136" i="39"/>
  <c r="G136" i="39"/>
  <c r="I136" i="39"/>
  <c r="M11" i="40"/>
  <c r="N11" i="40"/>
  <c r="L11" i="40"/>
  <c r="I12" i="40"/>
  <c r="H12" i="40"/>
  <c r="O135" i="40"/>
  <c r="M135" i="40"/>
  <c r="L135" i="40"/>
  <c r="K135" i="40"/>
  <c r="N135" i="40"/>
  <c r="N138" i="40"/>
  <c r="L138" i="40"/>
  <c r="K138" i="40"/>
  <c r="M138" i="40"/>
  <c r="O138" i="40"/>
  <c r="N8" i="41"/>
  <c r="L145" i="41"/>
  <c r="M145" i="41"/>
  <c r="I8" i="42"/>
  <c r="H8" i="42"/>
  <c r="J8" i="42"/>
  <c r="L12" i="38"/>
  <c r="N12" i="38"/>
  <c r="M12" i="38"/>
  <c r="G138" i="38"/>
  <c r="I138" i="38"/>
  <c r="H138" i="38"/>
  <c r="N137" i="40"/>
  <c r="M137" i="40"/>
  <c r="K137" i="40"/>
  <c r="L137" i="40"/>
  <c r="O137" i="40"/>
  <c r="O138" i="41"/>
  <c r="N138" i="41"/>
  <c r="L13" i="42"/>
  <c r="N13" i="42"/>
  <c r="M13" i="42"/>
  <c r="I135" i="38"/>
  <c r="H135" i="38"/>
  <c r="G135" i="38"/>
  <c r="L12" i="39"/>
  <c r="N12" i="39"/>
  <c r="M12" i="39"/>
  <c r="J11" i="43"/>
  <c r="I11" i="43"/>
  <c r="H11" i="43"/>
  <c r="I144" i="43"/>
  <c r="H144" i="43"/>
  <c r="G144" i="43"/>
  <c r="F6" i="42"/>
  <c r="E16" i="42"/>
  <c r="F16" i="42" s="1"/>
  <c r="T9" i="42"/>
  <c r="R9" i="42"/>
  <c r="Q9" i="42"/>
  <c r="P9" i="42"/>
  <c r="S9" i="42"/>
  <c r="T12" i="42"/>
  <c r="R12" i="42"/>
  <c r="S12" i="42"/>
  <c r="P12" i="42"/>
  <c r="Q12" i="42"/>
  <c r="J7" i="43"/>
  <c r="I7" i="43"/>
  <c r="H7" i="43"/>
  <c r="D19" i="45"/>
  <c r="F11" i="40"/>
  <c r="N12" i="40"/>
  <c r="M12" i="40"/>
  <c r="L12" i="40"/>
  <c r="K134" i="40"/>
  <c r="H138" i="40"/>
  <c r="G138" i="40"/>
  <c r="I140" i="41"/>
  <c r="H140" i="41"/>
  <c r="G140" i="41"/>
  <c r="P7" i="42"/>
  <c r="T7" i="42"/>
  <c r="S7" i="42"/>
  <c r="R7" i="42"/>
  <c r="Q7" i="42"/>
  <c r="F9" i="42"/>
  <c r="P11" i="42"/>
  <c r="T11" i="42"/>
  <c r="Q11" i="42"/>
  <c r="S11" i="42"/>
  <c r="R11" i="42"/>
  <c r="I136" i="42"/>
  <c r="F12" i="43"/>
  <c r="T14" i="43"/>
  <c r="S14" i="43"/>
  <c r="R14" i="43"/>
  <c r="Q14" i="43"/>
  <c r="P14" i="43"/>
  <c r="I139" i="43"/>
  <c r="H139" i="43"/>
  <c r="G139" i="43"/>
  <c r="N12" i="43"/>
  <c r="M12" i="43"/>
  <c r="L12" i="43"/>
  <c r="H11" i="40"/>
  <c r="I11" i="40"/>
  <c r="P11" i="40"/>
  <c r="S11" i="40"/>
  <c r="R11" i="40"/>
  <c r="Q11" i="40"/>
  <c r="F12" i="40"/>
  <c r="K136" i="40"/>
  <c r="M136" i="40"/>
  <c r="L136" i="40"/>
  <c r="O136" i="40"/>
  <c r="N136" i="40"/>
  <c r="I136" i="41"/>
  <c r="H136" i="41"/>
  <c r="K136" i="41" s="1"/>
  <c r="G136" i="41"/>
  <c r="H142" i="41"/>
  <c r="G142" i="41"/>
  <c r="I142" i="41"/>
  <c r="K16" i="42"/>
  <c r="M6" i="42"/>
  <c r="L6" i="42"/>
  <c r="N6" i="42"/>
  <c r="J9" i="42"/>
  <c r="I9" i="42"/>
  <c r="H9" i="42"/>
  <c r="R10" i="42"/>
  <c r="P10" i="42"/>
  <c r="S10" i="42"/>
  <c r="Q10" i="42"/>
  <c r="T10" i="42"/>
  <c r="F13" i="42"/>
  <c r="F14" i="42"/>
  <c r="M136" i="42"/>
  <c r="L136" i="42"/>
  <c r="I138" i="42"/>
  <c r="T7" i="43"/>
  <c r="S7" i="43"/>
  <c r="R7" i="43"/>
  <c r="Q7" i="43"/>
  <c r="P7" i="43"/>
  <c r="J10" i="43"/>
  <c r="I10" i="43"/>
  <c r="H10" i="43"/>
  <c r="I136" i="43"/>
  <c r="H136" i="43"/>
  <c r="K136" i="43" s="1"/>
  <c r="G136" i="43"/>
  <c r="O138" i="39"/>
  <c r="M138" i="39"/>
  <c r="L138" i="39"/>
  <c r="N138" i="39"/>
  <c r="H137" i="40"/>
  <c r="G137" i="40"/>
  <c r="G137" i="41"/>
  <c r="I137" i="41"/>
  <c r="H137" i="41"/>
  <c r="K137" i="41" s="1"/>
  <c r="H141" i="41"/>
  <c r="K141" i="41" s="1"/>
  <c r="G141" i="41"/>
  <c r="I141" i="41"/>
  <c r="I144" i="41"/>
  <c r="H144" i="41"/>
  <c r="K144" i="41" s="1"/>
  <c r="G144" i="41"/>
  <c r="H7" i="42"/>
  <c r="I7" i="42"/>
  <c r="J7" i="42"/>
  <c r="T8" i="42"/>
  <c r="S8" i="42"/>
  <c r="P8" i="42"/>
  <c r="Q8" i="42"/>
  <c r="R8" i="42"/>
  <c r="J13" i="42"/>
  <c r="H13" i="42"/>
  <c r="I13" i="42"/>
  <c r="J14" i="42"/>
  <c r="H14" i="42"/>
  <c r="I14" i="42"/>
  <c r="N15" i="42"/>
  <c r="L15" i="42"/>
  <c r="M15" i="42"/>
  <c r="G16" i="43"/>
  <c r="J6" i="43"/>
  <c r="H6" i="43"/>
  <c r="I6" i="43"/>
  <c r="D13" i="46"/>
  <c r="N6" i="41"/>
  <c r="N13" i="41"/>
  <c r="N136" i="41"/>
  <c r="O136" i="41"/>
  <c r="M136" i="41"/>
  <c r="L136" i="41"/>
  <c r="M140" i="41"/>
  <c r="L140" i="41"/>
  <c r="O140" i="41"/>
  <c r="N140" i="41"/>
  <c r="L9" i="42"/>
  <c r="N9" i="42"/>
  <c r="M9" i="42"/>
  <c r="F10" i="42"/>
  <c r="F11" i="42"/>
  <c r="F12" i="42"/>
  <c r="M138" i="42"/>
  <c r="L138" i="42"/>
  <c r="F11" i="43"/>
  <c r="T15" i="43"/>
  <c r="S15" i="43"/>
  <c r="R15" i="43"/>
  <c r="Q15" i="43"/>
  <c r="P15" i="43"/>
  <c r="D15" i="45"/>
  <c r="J6" i="42"/>
  <c r="H6" i="42"/>
  <c r="G16" i="42"/>
  <c r="I6" i="42"/>
  <c r="R6" i="42"/>
  <c r="P6" i="42"/>
  <c r="O16" i="42"/>
  <c r="T6" i="42"/>
  <c r="S6" i="42"/>
  <c r="Q6" i="42"/>
  <c r="F7" i="42"/>
  <c r="N8" i="42"/>
  <c r="L8" i="42"/>
  <c r="M8" i="42"/>
  <c r="H10" i="42"/>
  <c r="I10" i="42"/>
  <c r="J10" i="42"/>
  <c r="N11" i="42"/>
  <c r="L11" i="42"/>
  <c r="M11" i="42"/>
  <c r="J12" i="42"/>
  <c r="H12" i="42"/>
  <c r="I12" i="42"/>
  <c r="F15" i="43"/>
  <c r="D13" i="44"/>
  <c r="T13" i="42"/>
  <c r="R13" i="42"/>
  <c r="P13" i="42"/>
  <c r="S13" i="42"/>
  <c r="Q13" i="42"/>
  <c r="N14" i="42"/>
  <c r="M14" i="42"/>
  <c r="L14" i="42"/>
  <c r="F15" i="42"/>
  <c r="M142" i="42"/>
  <c r="L142" i="42"/>
  <c r="I145" i="43"/>
  <c r="D11" i="45"/>
  <c r="D17" i="46"/>
  <c r="F7" i="43"/>
  <c r="F8" i="43"/>
  <c r="T10" i="43"/>
  <c r="S10" i="43"/>
  <c r="R10" i="43"/>
  <c r="P10" i="43"/>
  <c r="Q10" i="43"/>
  <c r="T11" i="43"/>
  <c r="S11" i="43"/>
  <c r="R11" i="43"/>
  <c r="Q11" i="43"/>
  <c r="P11" i="43"/>
  <c r="J14" i="43"/>
  <c r="H14" i="43"/>
  <c r="I14" i="43"/>
  <c r="J15" i="43"/>
  <c r="I15" i="43"/>
  <c r="H15" i="43"/>
  <c r="H145" i="41"/>
  <c r="K145" i="41" s="1"/>
  <c r="G145" i="41"/>
  <c r="I145" i="41"/>
  <c r="M10" i="42"/>
  <c r="L10" i="42"/>
  <c r="N10" i="42"/>
  <c r="N12" i="42"/>
  <c r="L12" i="42"/>
  <c r="M12" i="42"/>
  <c r="I140" i="42"/>
  <c r="G140" i="42"/>
  <c r="H140" i="42"/>
  <c r="C16" i="43"/>
  <c r="N8" i="43"/>
  <c r="M8" i="43"/>
  <c r="L8" i="43"/>
  <c r="N9" i="43"/>
  <c r="M9" i="43"/>
  <c r="L9" i="43"/>
  <c r="I142" i="43"/>
  <c r="H142" i="43"/>
  <c r="G142" i="43"/>
  <c r="D17" i="44"/>
  <c r="D9" i="46"/>
  <c r="D10" i="44"/>
  <c r="D14" i="44"/>
  <c r="D18" i="44"/>
  <c r="D8" i="45"/>
  <c r="D12" i="45"/>
  <c r="D16" i="45"/>
  <c r="D20" i="45"/>
  <c r="D10" i="46"/>
  <c r="D14" i="46"/>
  <c r="D18" i="46"/>
  <c r="N6" i="43"/>
  <c r="M6" i="43"/>
  <c r="L6" i="43"/>
  <c r="K16" i="43"/>
  <c r="J8" i="43"/>
  <c r="I8" i="43"/>
  <c r="H8" i="43"/>
  <c r="R8" i="43"/>
  <c r="Q8" i="43"/>
  <c r="P8" i="43"/>
  <c r="T8" i="43"/>
  <c r="S8" i="43"/>
  <c r="F9" i="43"/>
  <c r="N10" i="43"/>
  <c r="M10" i="43"/>
  <c r="L10" i="43"/>
  <c r="J12" i="43"/>
  <c r="I12" i="43"/>
  <c r="H12" i="43"/>
  <c r="R12" i="43"/>
  <c r="Q12" i="43"/>
  <c r="P12" i="43"/>
  <c r="T12" i="43"/>
  <c r="S12" i="43"/>
  <c r="F13" i="43"/>
  <c r="N14" i="43"/>
  <c r="M14" i="43"/>
  <c r="L14" i="43"/>
  <c r="D16" i="43"/>
  <c r="D11" i="44"/>
  <c r="D15" i="44"/>
  <c r="D19" i="44"/>
  <c r="D9" i="45"/>
  <c r="D13" i="45"/>
  <c r="D17" i="45"/>
  <c r="D11" i="46"/>
  <c r="D15" i="46"/>
  <c r="D19" i="46"/>
  <c r="L140" i="42"/>
  <c r="M140" i="42"/>
  <c r="F6" i="43"/>
  <c r="E16" i="43"/>
  <c r="F16" i="43" s="1"/>
  <c r="L7" i="43"/>
  <c r="N7" i="43"/>
  <c r="M7" i="43"/>
  <c r="H9" i="43"/>
  <c r="J9" i="43"/>
  <c r="I9" i="43"/>
  <c r="P9" i="43"/>
  <c r="T9" i="43"/>
  <c r="S9" i="43"/>
  <c r="R9" i="43"/>
  <c r="Q9" i="43"/>
  <c r="F10" i="43"/>
  <c r="L11" i="43"/>
  <c r="N11" i="43"/>
  <c r="M11" i="43"/>
  <c r="H13" i="43"/>
  <c r="J13" i="43"/>
  <c r="I13" i="43"/>
  <c r="P13" i="43"/>
  <c r="T13" i="43"/>
  <c r="S13" i="43"/>
  <c r="R13" i="43"/>
  <c r="Q13" i="43"/>
  <c r="F14" i="43"/>
  <c r="L15" i="43"/>
  <c r="M15" i="43"/>
  <c r="N15" i="43"/>
  <c r="D8" i="44"/>
  <c r="D12" i="44"/>
  <c r="D16" i="44"/>
  <c r="D20" i="44"/>
  <c r="D10" i="45"/>
  <c r="D14" i="45"/>
  <c r="D18" i="45"/>
  <c r="D8" i="46"/>
  <c r="D12" i="46"/>
  <c r="D16" i="46"/>
  <c r="D20" i="46"/>
  <c r="J6" i="2"/>
  <c r="L6" i="6"/>
  <c r="K6" i="6"/>
  <c r="W6" i="6"/>
  <c r="V6" i="6"/>
  <c r="T6" i="6"/>
  <c r="S6" i="6"/>
  <c r="F8" i="8"/>
  <c r="K6" i="2"/>
  <c r="L79" i="3"/>
  <c r="L152" i="3"/>
  <c r="I6" i="6"/>
  <c r="U6" i="6"/>
  <c r="H52" i="8"/>
  <c r="O118" i="8"/>
  <c r="Y6" i="13"/>
  <c r="M56" i="2"/>
  <c r="T6" i="5"/>
  <c r="S6" i="5"/>
  <c r="J6" i="6"/>
  <c r="J52" i="8"/>
  <c r="M6" i="2"/>
  <c r="M6" i="6"/>
  <c r="N74" i="8"/>
  <c r="O184" i="8"/>
  <c r="O228" i="8"/>
  <c r="O272" i="8"/>
  <c r="M152" i="3"/>
  <c r="J56" i="2"/>
  <c r="V6" i="5"/>
  <c r="O8" i="8"/>
  <c r="N8" i="8"/>
  <c r="O74" i="8"/>
  <c r="F8" i="10"/>
  <c r="J74" i="10"/>
  <c r="K31" i="2"/>
  <c r="N6" i="2"/>
  <c r="K56" i="2"/>
  <c r="J74" i="8"/>
  <c r="L6" i="2"/>
  <c r="M79" i="3"/>
  <c r="L56" i="2"/>
  <c r="L74" i="8"/>
  <c r="O96" i="8"/>
  <c r="H52" i="10"/>
  <c r="J52" i="10"/>
  <c r="F30" i="10"/>
  <c r="M7" i="16"/>
  <c r="L7" i="16"/>
  <c r="K7" i="16"/>
  <c r="J7" i="16"/>
  <c r="I7" i="16"/>
  <c r="K6" i="5"/>
  <c r="H30" i="10"/>
  <c r="L6" i="5"/>
  <c r="X5" i="12"/>
  <c r="K6" i="13"/>
  <c r="J7" i="19"/>
  <c r="H7" i="19"/>
  <c r="F7" i="19"/>
  <c r="N8" i="10"/>
  <c r="O30" i="10"/>
  <c r="I5" i="12"/>
  <c r="L6" i="13"/>
  <c r="W6" i="13"/>
  <c r="V9" i="14"/>
  <c r="U9" i="14"/>
  <c r="O8" i="10"/>
  <c r="F74" i="10"/>
  <c r="J5" i="12"/>
  <c r="K5" i="12"/>
  <c r="K9" i="14"/>
  <c r="J9" i="14"/>
  <c r="L5" i="12"/>
  <c r="Z6" i="13"/>
  <c r="I9" i="14"/>
  <c r="M5" i="12"/>
  <c r="U5" i="12"/>
  <c r="AA6" i="13"/>
  <c r="Z7" i="15"/>
  <c r="M7" i="19"/>
  <c r="AA7" i="15"/>
  <c r="W7" i="16"/>
  <c r="AA7" i="17"/>
  <c r="Z7" i="17"/>
  <c r="Y7" i="17"/>
  <c r="X7" i="17"/>
  <c r="W7" i="17"/>
  <c r="J7" i="15"/>
  <c r="X7" i="16"/>
  <c r="K7" i="15"/>
  <c r="Y7" i="16"/>
  <c r="L7" i="17"/>
  <c r="R7" i="19"/>
  <c r="P7" i="19"/>
  <c r="M7" i="17"/>
  <c r="I6" i="18"/>
  <c r="V7" i="19"/>
  <c r="J6" i="18"/>
  <c r="R6" i="18"/>
  <c r="Z6" i="18"/>
  <c r="X7" i="19"/>
  <c r="S6" i="18"/>
  <c r="AA6" i="18"/>
  <c r="F184" i="24"/>
  <c r="J8" i="21"/>
  <c r="T8" i="21"/>
  <c r="M7" i="22"/>
  <c r="K7" i="22"/>
  <c r="J7" i="22"/>
  <c r="F52" i="24"/>
  <c r="N7" i="22"/>
  <c r="AA7" i="22"/>
  <c r="AB7" i="22"/>
  <c r="O30" i="25"/>
  <c r="N30" i="25"/>
  <c r="H8" i="24"/>
  <c r="H74" i="24"/>
  <c r="F74" i="25"/>
  <c r="D96" i="24"/>
  <c r="F118" i="24"/>
  <c r="D52" i="24"/>
  <c r="F74" i="24"/>
  <c r="F96" i="24"/>
  <c r="F140" i="24"/>
  <c r="F254" i="24"/>
  <c r="J8" i="25"/>
  <c r="F162" i="24"/>
  <c r="F228" i="24"/>
  <c r="F30" i="24"/>
  <c r="F206" i="24"/>
  <c r="O52" i="25"/>
  <c r="J6" i="26"/>
  <c r="J6" i="27"/>
  <c r="L30" i="25"/>
  <c r="N52" i="25"/>
  <c r="D74" i="25"/>
  <c r="O8" i="30"/>
  <c r="N8" i="30"/>
  <c r="L6" i="28"/>
  <c r="J6" i="28"/>
  <c r="I6" i="26"/>
  <c r="L52" i="30"/>
  <c r="J52" i="30"/>
  <c r="F52" i="30"/>
  <c r="H52" i="30"/>
  <c r="F8" i="30"/>
  <c r="J74" i="30"/>
  <c r="F96" i="31"/>
  <c r="D96" i="31"/>
  <c r="L96" i="30"/>
  <c r="O52" i="30"/>
  <c r="O118" i="30"/>
  <c r="D30" i="31"/>
  <c r="O30" i="31"/>
  <c r="L52" i="33"/>
  <c r="O162" i="30"/>
  <c r="H8" i="31"/>
  <c r="F8" i="31"/>
  <c r="F30" i="31"/>
  <c r="O52" i="31"/>
  <c r="O206" i="30"/>
  <c r="N206" i="30"/>
  <c r="N118" i="30"/>
  <c r="J228" i="30"/>
  <c r="J250" i="30"/>
  <c r="J272" i="30"/>
  <c r="O74" i="31"/>
  <c r="N74" i="31"/>
  <c r="O228" i="30"/>
  <c r="O250" i="30"/>
  <c r="O272" i="30"/>
  <c r="D8" i="31"/>
  <c r="O8" i="31"/>
  <c r="H30" i="31"/>
  <c r="N30" i="31"/>
  <c r="F30" i="33"/>
  <c r="D30" i="33"/>
  <c r="O30" i="33"/>
  <c r="F96" i="33"/>
  <c r="O96" i="33"/>
  <c r="N228" i="30"/>
  <c r="N250" i="30"/>
  <c r="N272" i="30"/>
  <c r="L52" i="31"/>
  <c r="J30" i="33"/>
  <c r="J74" i="33"/>
  <c r="H74" i="33"/>
  <c r="O96" i="31"/>
  <c r="H8" i="33"/>
  <c r="L8" i="33"/>
  <c r="N30" i="33"/>
  <c r="N74" i="33"/>
  <c r="N96" i="31"/>
  <c r="O8" i="33"/>
  <c r="N52" i="33"/>
  <c r="J96" i="33"/>
  <c r="O52" i="33"/>
  <c r="M5" i="37"/>
  <c r="L5" i="37"/>
  <c r="K5" i="37"/>
  <c r="I7" i="35"/>
  <c r="S5" i="39"/>
  <c r="R5" i="39"/>
  <c r="I123" i="37"/>
  <c r="H123" i="37"/>
  <c r="M123" i="37"/>
  <c r="O133" i="40"/>
  <c r="N133" i="40"/>
  <c r="Y7" i="35"/>
  <c r="I29" i="35"/>
  <c r="H133" i="40"/>
  <c r="T5" i="37"/>
  <c r="AN7" i="35"/>
  <c r="H5" i="38"/>
  <c r="P5" i="38"/>
  <c r="O133" i="38"/>
  <c r="N133" i="38"/>
  <c r="AE7" i="35"/>
  <c r="AO7" i="35"/>
  <c r="I5" i="38"/>
  <c r="Q5" i="38"/>
  <c r="K133" i="38"/>
  <c r="O133" i="39"/>
  <c r="N133" i="39"/>
  <c r="M133" i="39"/>
  <c r="O135" i="42"/>
  <c r="N135" i="42"/>
  <c r="X7" i="35"/>
  <c r="AP7" i="35"/>
  <c r="AX7" i="35"/>
  <c r="G5" i="37"/>
  <c r="O5" i="37"/>
  <c r="L123" i="37"/>
  <c r="J5" i="38"/>
  <c r="R5" i="38"/>
  <c r="L133" i="38"/>
  <c r="AN29" i="35"/>
  <c r="S5" i="38"/>
  <c r="M133" i="38"/>
  <c r="L133" i="39"/>
  <c r="I133" i="40"/>
  <c r="G133" i="40"/>
  <c r="T5" i="40"/>
  <c r="S5" i="40"/>
  <c r="Q5" i="40"/>
  <c r="T5" i="41"/>
  <c r="S5" i="41"/>
  <c r="Q5" i="41"/>
  <c r="F5" i="40"/>
  <c r="P5" i="40"/>
  <c r="F5" i="41"/>
  <c r="P5" i="41"/>
  <c r="G133" i="38"/>
  <c r="H5" i="39"/>
  <c r="P5" i="39"/>
  <c r="I5" i="40"/>
  <c r="R5" i="40"/>
  <c r="L133" i="40"/>
  <c r="I5" i="41"/>
  <c r="R5" i="41"/>
  <c r="J5" i="42"/>
  <c r="I5" i="42"/>
  <c r="I5" i="39"/>
  <c r="Q5" i="39"/>
  <c r="H5" i="40"/>
  <c r="M133" i="40"/>
  <c r="H5" i="41"/>
  <c r="H5" i="42"/>
  <c r="L5" i="42"/>
  <c r="M5" i="42"/>
  <c r="N5" i="43"/>
  <c r="L5" i="43"/>
  <c r="Q5" i="43"/>
  <c r="T5" i="42"/>
  <c r="R5" i="42"/>
  <c r="Q5" i="42"/>
  <c r="S5" i="43"/>
  <c r="R5" i="43"/>
  <c r="P5" i="43"/>
  <c r="L5" i="41"/>
  <c r="N135" i="41"/>
  <c r="M135" i="41"/>
  <c r="P5" i="42"/>
  <c r="H135" i="42"/>
  <c r="O135" i="43"/>
  <c r="N135" i="43"/>
  <c r="M135" i="43"/>
  <c r="L135" i="43"/>
  <c r="T5" i="43"/>
  <c r="G135" i="43"/>
  <c r="L135" i="42"/>
  <c r="H135" i="43"/>
  <c r="I145" i="42" l="1"/>
  <c r="H145" i="42"/>
  <c r="G145" i="42"/>
  <c r="M145" i="42"/>
  <c r="L145" i="42"/>
  <c r="R11" i="41"/>
  <c r="Q11" i="41"/>
  <c r="T11" i="41"/>
  <c r="S11" i="41"/>
  <c r="P11" i="41"/>
  <c r="O18" i="35"/>
  <c r="P18" i="35"/>
  <c r="Y10" i="35"/>
  <c r="X10" i="35"/>
  <c r="I32" i="35"/>
  <c r="H32" i="35"/>
  <c r="L63" i="33"/>
  <c r="J83" i="33"/>
  <c r="H56" i="33"/>
  <c r="H55" i="33"/>
  <c r="J37" i="33"/>
  <c r="L64" i="31"/>
  <c r="N64" i="31"/>
  <c r="J62" i="31"/>
  <c r="H78" i="31"/>
  <c r="J169" i="30"/>
  <c r="O82" i="30"/>
  <c r="L141" i="30"/>
  <c r="N141" i="30"/>
  <c r="H123" i="30"/>
  <c r="F107" i="31"/>
  <c r="F283" i="30"/>
  <c r="F168" i="30"/>
  <c r="L53" i="30"/>
  <c r="N53" i="30"/>
  <c r="L278" i="30"/>
  <c r="L231" i="30"/>
  <c r="J191" i="30"/>
  <c r="H193" i="30"/>
  <c r="J122" i="28"/>
  <c r="I122" i="28"/>
  <c r="M122" i="28"/>
  <c r="L122" i="28"/>
  <c r="K122" i="28"/>
  <c r="H64" i="30"/>
  <c r="C118" i="28"/>
  <c r="J77" i="30"/>
  <c r="L32" i="25"/>
  <c r="H169" i="24"/>
  <c r="J169" i="24"/>
  <c r="J236" i="24"/>
  <c r="L236" i="24"/>
  <c r="F33" i="25"/>
  <c r="F34" i="25"/>
  <c r="L172" i="24"/>
  <c r="N172" i="24"/>
  <c r="F235" i="24"/>
  <c r="L58" i="24"/>
  <c r="N58" i="24"/>
  <c r="P32" i="19"/>
  <c r="J215" i="8"/>
  <c r="L215" i="8"/>
  <c r="L41" i="5"/>
  <c r="K41" i="5"/>
  <c r="I41" i="5"/>
  <c r="J41" i="5"/>
  <c r="M41" i="5"/>
  <c r="K15" i="5"/>
  <c r="I15" i="5"/>
  <c r="D146" i="42"/>
  <c r="H139" i="42"/>
  <c r="G139" i="42"/>
  <c r="I139" i="42"/>
  <c r="L139" i="42"/>
  <c r="M139" i="42"/>
  <c r="G143" i="41"/>
  <c r="E146" i="41"/>
  <c r="H143" i="41"/>
  <c r="K143" i="41" s="1"/>
  <c r="D16" i="41"/>
  <c r="I7" i="41"/>
  <c r="H7" i="41"/>
  <c r="J7" i="41"/>
  <c r="M7" i="41"/>
  <c r="L7" i="41"/>
  <c r="O16" i="41"/>
  <c r="S6" i="41"/>
  <c r="R6" i="41"/>
  <c r="Q6" i="41"/>
  <c r="T6" i="41"/>
  <c r="P6" i="41"/>
  <c r="T13" i="41"/>
  <c r="T14" i="41"/>
  <c r="S14" i="41"/>
  <c r="P14" i="41"/>
  <c r="R14" i="41"/>
  <c r="Q14" i="41"/>
  <c r="F9" i="41"/>
  <c r="F7" i="40"/>
  <c r="D146" i="41"/>
  <c r="N8" i="39"/>
  <c r="L8" i="39"/>
  <c r="P8" i="39"/>
  <c r="Q8" i="39"/>
  <c r="E129" i="37"/>
  <c r="Y39" i="35"/>
  <c r="O17" i="35"/>
  <c r="P17" i="35"/>
  <c r="O13" i="35"/>
  <c r="P13" i="35"/>
  <c r="O9" i="35"/>
  <c r="P9" i="35"/>
  <c r="O138" i="42"/>
  <c r="N138" i="42"/>
  <c r="Q6" i="38"/>
  <c r="P6" i="38"/>
  <c r="R6" i="38"/>
  <c r="T6" i="38"/>
  <c r="S6" i="38"/>
  <c r="T11" i="38"/>
  <c r="T12" i="38"/>
  <c r="T7" i="38"/>
  <c r="AA19" i="38" s="1"/>
  <c r="T8" i="38"/>
  <c r="AY18" i="35"/>
  <c r="AX18" i="35"/>
  <c r="BA18" i="35"/>
  <c r="AZ18" i="35"/>
  <c r="BB18" i="35"/>
  <c r="AF18" i="35"/>
  <c r="AE18" i="35"/>
  <c r="AF11" i="35"/>
  <c r="AE11" i="35"/>
  <c r="R9" i="38"/>
  <c r="T9" i="38"/>
  <c r="S9" i="38"/>
  <c r="Q9" i="38"/>
  <c r="P9" i="38"/>
  <c r="AQ17" i="35"/>
  <c r="AP17" i="35"/>
  <c r="AO17" i="35"/>
  <c r="AN17" i="35"/>
  <c r="AR17" i="35"/>
  <c r="AQ9" i="35"/>
  <c r="AP9" i="35"/>
  <c r="AO9" i="35"/>
  <c r="AN9" i="35"/>
  <c r="AR9" i="35"/>
  <c r="I31" i="35"/>
  <c r="H31" i="35"/>
  <c r="I34" i="35"/>
  <c r="H34" i="35"/>
  <c r="I40" i="35"/>
  <c r="H40" i="35"/>
  <c r="S7" i="39"/>
  <c r="R7" i="39"/>
  <c r="K109" i="33"/>
  <c r="L97" i="33"/>
  <c r="N97" i="33"/>
  <c r="H59" i="33"/>
  <c r="J16" i="33"/>
  <c r="N98" i="33"/>
  <c r="O98" i="33"/>
  <c r="M109" i="33"/>
  <c r="L17" i="33"/>
  <c r="N17" i="33"/>
  <c r="N104" i="33"/>
  <c r="O104" i="33"/>
  <c r="J105" i="33"/>
  <c r="J42" i="33"/>
  <c r="O31" i="33"/>
  <c r="L104" i="33"/>
  <c r="L105" i="33"/>
  <c r="J98" i="33"/>
  <c r="L53" i="33"/>
  <c r="J55" i="33"/>
  <c r="J54" i="33"/>
  <c r="H102" i="33"/>
  <c r="J76" i="33"/>
  <c r="J41" i="33"/>
  <c r="O18" i="33"/>
  <c r="H107" i="33"/>
  <c r="N107" i="33"/>
  <c r="O107" i="33"/>
  <c r="H77" i="33"/>
  <c r="J77" i="33"/>
  <c r="N56" i="33"/>
  <c r="O56" i="33"/>
  <c r="O59" i="33"/>
  <c r="N59" i="33"/>
  <c r="L33" i="33"/>
  <c r="F99" i="33"/>
  <c r="F16" i="33"/>
  <c r="F33" i="33"/>
  <c r="F15" i="33"/>
  <c r="H15" i="33"/>
  <c r="F12" i="33"/>
  <c r="H12" i="33"/>
  <c r="F60" i="33"/>
  <c r="H60" i="33"/>
  <c r="F61" i="33"/>
  <c r="L58" i="31"/>
  <c r="N58" i="31"/>
  <c r="O102" i="31"/>
  <c r="N102" i="31"/>
  <c r="F41" i="33"/>
  <c r="O86" i="31"/>
  <c r="N86" i="31"/>
  <c r="O107" i="31"/>
  <c r="N107" i="31"/>
  <c r="O76" i="31"/>
  <c r="N76" i="31"/>
  <c r="L104" i="31"/>
  <c r="L107" i="31"/>
  <c r="L98" i="31"/>
  <c r="L43" i="31"/>
  <c r="L97" i="31"/>
  <c r="L37" i="31"/>
  <c r="J109" i="31"/>
  <c r="J81" i="31"/>
  <c r="J105" i="31"/>
  <c r="J107" i="31"/>
  <c r="L219" i="30"/>
  <c r="J215" i="30"/>
  <c r="L210" i="30"/>
  <c r="N210" i="30"/>
  <c r="J217" i="30"/>
  <c r="L217" i="30"/>
  <c r="H32" i="31"/>
  <c r="J32" i="31"/>
  <c r="H57" i="31"/>
  <c r="H86" i="31"/>
  <c r="H53" i="31"/>
  <c r="H85" i="31"/>
  <c r="J85" i="31"/>
  <c r="J175" i="30"/>
  <c r="H144" i="30"/>
  <c r="J170" i="30"/>
  <c r="L170" i="30"/>
  <c r="J166" i="30"/>
  <c r="J171" i="30"/>
  <c r="L166" i="30"/>
  <c r="F171" i="30"/>
  <c r="O171" i="30"/>
  <c r="L168" i="30"/>
  <c r="O151" i="30"/>
  <c r="N151" i="30"/>
  <c r="F148" i="30"/>
  <c r="H143" i="30"/>
  <c r="F153" i="30"/>
  <c r="H148" i="30"/>
  <c r="J148" i="30"/>
  <c r="J143" i="30"/>
  <c r="L143" i="30"/>
  <c r="L128" i="30"/>
  <c r="N120" i="30"/>
  <c r="O120" i="30"/>
  <c r="O130" i="30"/>
  <c r="F130" i="30"/>
  <c r="F125" i="30"/>
  <c r="H125" i="30"/>
  <c r="L85" i="30"/>
  <c r="N85" i="30"/>
  <c r="F83" i="31"/>
  <c r="F102" i="31"/>
  <c r="F31" i="31"/>
  <c r="F97" i="31"/>
  <c r="F77" i="31"/>
  <c r="F41" i="31"/>
  <c r="F84" i="31"/>
  <c r="J280" i="30"/>
  <c r="F273" i="30"/>
  <c r="F275" i="30"/>
  <c r="O283" i="30"/>
  <c r="N283" i="30"/>
  <c r="J281" i="30"/>
  <c r="L276" i="30"/>
  <c r="O281" i="30"/>
  <c r="O166" i="30"/>
  <c r="N166" i="30"/>
  <c r="O53" i="30"/>
  <c r="O64" i="31"/>
  <c r="O57" i="31"/>
  <c r="O81" i="31"/>
  <c r="L148" i="30"/>
  <c r="N240" i="30"/>
  <c r="O240" i="30"/>
  <c r="H229" i="30"/>
  <c r="F239" i="30"/>
  <c r="O233" i="30"/>
  <c r="N233" i="30"/>
  <c r="F230" i="30"/>
  <c r="N238" i="30"/>
  <c r="O238" i="30"/>
  <c r="H233" i="30"/>
  <c r="K136" i="28"/>
  <c r="J136" i="28"/>
  <c r="L136" i="28"/>
  <c r="I136" i="28"/>
  <c r="M136" i="28"/>
  <c r="O194" i="30"/>
  <c r="N194" i="30"/>
  <c r="H191" i="30"/>
  <c r="O193" i="30"/>
  <c r="N193" i="30"/>
  <c r="F194" i="30"/>
  <c r="O191" i="30"/>
  <c r="N191" i="30"/>
  <c r="F191" i="30"/>
  <c r="J187" i="30"/>
  <c r="F195" i="30"/>
  <c r="H195" i="30"/>
  <c r="M138" i="28"/>
  <c r="L138" i="28"/>
  <c r="K138" i="28"/>
  <c r="I138" i="28"/>
  <c r="H146" i="28"/>
  <c r="J138" i="28"/>
  <c r="H254" i="30"/>
  <c r="F258" i="30"/>
  <c r="F262" i="30"/>
  <c r="J252" i="30"/>
  <c r="O258" i="30"/>
  <c r="N258" i="30"/>
  <c r="J257" i="30"/>
  <c r="H261" i="30"/>
  <c r="L251" i="30"/>
  <c r="J261" i="30"/>
  <c r="J131" i="28"/>
  <c r="I131" i="28"/>
  <c r="L131" i="28"/>
  <c r="K131" i="28"/>
  <c r="M131" i="28"/>
  <c r="M95" i="28"/>
  <c r="L95" i="28"/>
  <c r="J95" i="28"/>
  <c r="I95" i="28"/>
  <c r="K95" i="28"/>
  <c r="I29" i="28"/>
  <c r="K29" i="28"/>
  <c r="J156" i="28"/>
  <c r="I156" i="28"/>
  <c r="M156" i="28"/>
  <c r="L156" i="28"/>
  <c r="K156" i="28"/>
  <c r="I73" i="28"/>
  <c r="M73" i="28"/>
  <c r="J73" i="28"/>
  <c r="K73" i="28"/>
  <c r="L73" i="28"/>
  <c r="I151" i="28"/>
  <c r="M151" i="28"/>
  <c r="J151" i="28"/>
  <c r="L151" i="28"/>
  <c r="K151" i="28"/>
  <c r="H76" i="28"/>
  <c r="K68" i="28"/>
  <c r="L68" i="28"/>
  <c r="J68" i="28"/>
  <c r="I68" i="28"/>
  <c r="M68" i="28"/>
  <c r="J145" i="28"/>
  <c r="I145" i="28"/>
  <c r="L145" i="28"/>
  <c r="K145" i="28"/>
  <c r="M145" i="28"/>
  <c r="K71" i="28"/>
  <c r="I71" i="28"/>
  <c r="K140" i="28"/>
  <c r="I140" i="28"/>
  <c r="H60" i="30"/>
  <c r="H62" i="30"/>
  <c r="H75" i="30"/>
  <c r="C62" i="28"/>
  <c r="C132" i="28"/>
  <c r="F57" i="30"/>
  <c r="F78" i="30"/>
  <c r="F61" i="30"/>
  <c r="H61" i="30"/>
  <c r="E104" i="28"/>
  <c r="L96" i="28"/>
  <c r="J96" i="28"/>
  <c r="J86" i="30"/>
  <c r="L86" i="30"/>
  <c r="J85" i="30"/>
  <c r="J65" i="30"/>
  <c r="L65" i="30"/>
  <c r="L45" i="28"/>
  <c r="J45" i="28"/>
  <c r="E90" i="28"/>
  <c r="L72" i="28"/>
  <c r="J72" i="28"/>
  <c r="L158" i="28"/>
  <c r="J158" i="28"/>
  <c r="L140" i="28"/>
  <c r="J140" i="28"/>
  <c r="L66" i="28"/>
  <c r="J66" i="28"/>
  <c r="L69" i="28"/>
  <c r="J69" i="28"/>
  <c r="E146" i="28"/>
  <c r="D90" i="28"/>
  <c r="D34" i="28"/>
  <c r="L87" i="25"/>
  <c r="F32" i="25"/>
  <c r="L82" i="25"/>
  <c r="L265" i="24"/>
  <c r="N265" i="24"/>
  <c r="N255" i="24"/>
  <c r="O255" i="24"/>
  <c r="O231" i="24"/>
  <c r="L209" i="24"/>
  <c r="N209" i="24"/>
  <c r="J189" i="24"/>
  <c r="L189" i="24"/>
  <c r="H147" i="24"/>
  <c r="J147" i="24"/>
  <c r="O127" i="24"/>
  <c r="N127" i="24"/>
  <c r="F85" i="25"/>
  <c r="F65" i="25"/>
  <c r="F75" i="25"/>
  <c r="L234" i="24"/>
  <c r="N234" i="24"/>
  <c r="J214" i="24"/>
  <c r="L214" i="24"/>
  <c r="H172" i="24"/>
  <c r="J172" i="24"/>
  <c r="N152" i="24"/>
  <c r="O152" i="24"/>
  <c r="H128" i="24"/>
  <c r="J128" i="24"/>
  <c r="H211" i="24"/>
  <c r="O191" i="24"/>
  <c r="N191" i="24"/>
  <c r="O169" i="24"/>
  <c r="N169" i="24"/>
  <c r="F77" i="25"/>
  <c r="L81" i="25"/>
  <c r="L56" i="25"/>
  <c r="O264" i="24"/>
  <c r="J240" i="24"/>
  <c r="L240" i="24"/>
  <c r="O230" i="24"/>
  <c r="J210" i="24"/>
  <c r="L210" i="24"/>
  <c r="H190" i="24"/>
  <c r="J190" i="24"/>
  <c r="F172" i="24"/>
  <c r="O172" i="24"/>
  <c r="J152" i="24"/>
  <c r="L152" i="24"/>
  <c r="F142" i="24"/>
  <c r="O142" i="24"/>
  <c r="J122" i="24"/>
  <c r="L122" i="24"/>
  <c r="F216" i="24"/>
  <c r="F164" i="24"/>
  <c r="F31" i="24"/>
  <c r="H31" i="24"/>
  <c r="F232" i="24"/>
  <c r="H232" i="24"/>
  <c r="F166" i="24"/>
  <c r="H166" i="24"/>
  <c r="J84" i="24"/>
  <c r="N53" i="24"/>
  <c r="O53" i="24"/>
  <c r="F261" i="24"/>
  <c r="F148" i="24"/>
  <c r="H148" i="24"/>
  <c r="F104" i="24"/>
  <c r="H104" i="24"/>
  <c r="F217" i="24"/>
  <c r="H217" i="24"/>
  <c r="L78" i="24"/>
  <c r="L83" i="24"/>
  <c r="H81" i="24"/>
  <c r="H84" i="24"/>
  <c r="L86" i="24"/>
  <c r="L55" i="24"/>
  <c r="N55" i="24"/>
  <c r="J63" i="24"/>
  <c r="F57" i="24"/>
  <c r="H57" i="24"/>
  <c r="F187" i="24"/>
  <c r="H187" i="24"/>
  <c r="D65" i="17"/>
  <c r="W135" i="19"/>
  <c r="L156" i="17"/>
  <c r="J156" i="17"/>
  <c r="P110" i="19"/>
  <c r="D135" i="17"/>
  <c r="U21" i="15"/>
  <c r="N133" i="19"/>
  <c r="X35" i="12"/>
  <c r="V35" i="12"/>
  <c r="U35" i="12"/>
  <c r="X38" i="12"/>
  <c r="I80" i="13"/>
  <c r="M80" i="13"/>
  <c r="L80" i="13"/>
  <c r="K80" i="13"/>
  <c r="J80" i="13"/>
  <c r="L43" i="13"/>
  <c r="J43" i="13"/>
  <c r="J30" i="12"/>
  <c r="I30" i="12"/>
  <c r="N30" i="12"/>
  <c r="M30" i="12"/>
  <c r="L30" i="12"/>
  <c r="K30" i="12"/>
  <c r="N32" i="12"/>
  <c r="L28" i="12"/>
  <c r="K28" i="12"/>
  <c r="F64" i="10"/>
  <c r="W36" i="12"/>
  <c r="G149" i="19"/>
  <c r="D62" i="13"/>
  <c r="L56" i="10"/>
  <c r="O260" i="8"/>
  <c r="J122" i="8"/>
  <c r="L122" i="8"/>
  <c r="F35" i="10"/>
  <c r="O168" i="8"/>
  <c r="N168" i="8"/>
  <c r="L285" i="8"/>
  <c r="O127" i="8"/>
  <c r="N127" i="8"/>
  <c r="L25" i="5"/>
  <c r="K25" i="5"/>
  <c r="I25" i="5"/>
  <c r="J25" i="5"/>
  <c r="M25" i="5"/>
  <c r="M27" i="5"/>
  <c r="M26" i="5"/>
  <c r="M28" i="5"/>
  <c r="I187" i="3"/>
  <c r="N176" i="3"/>
  <c r="M176" i="3"/>
  <c r="L176" i="3"/>
  <c r="K176" i="3"/>
  <c r="J176" i="3"/>
  <c r="J26" i="6"/>
  <c r="I26" i="6"/>
  <c r="K26" i="6"/>
  <c r="L26" i="6"/>
  <c r="M26" i="6"/>
  <c r="F281" i="8"/>
  <c r="K64" i="2"/>
  <c r="J64" i="2"/>
  <c r="I67" i="2"/>
  <c r="N64" i="2"/>
  <c r="M64" i="2"/>
  <c r="L64" i="2"/>
  <c r="F55" i="12"/>
  <c r="F189" i="3"/>
  <c r="M182" i="3"/>
  <c r="L182" i="3"/>
  <c r="K182" i="3"/>
  <c r="N182" i="3"/>
  <c r="J182" i="3"/>
  <c r="I193" i="3"/>
  <c r="F212" i="8"/>
  <c r="F284" i="8"/>
  <c r="W7" i="6"/>
  <c r="V7" i="6"/>
  <c r="U7" i="6"/>
  <c r="T7" i="6"/>
  <c r="S7" i="6"/>
  <c r="W9" i="6"/>
  <c r="N141" i="42"/>
  <c r="M141" i="42"/>
  <c r="L141" i="42"/>
  <c r="O141" i="42"/>
  <c r="N140" i="43"/>
  <c r="O140" i="43"/>
  <c r="M7" i="39"/>
  <c r="L7" i="39"/>
  <c r="N7" i="39"/>
  <c r="Q7" i="39"/>
  <c r="P7" i="39"/>
  <c r="AN34" i="35"/>
  <c r="N142" i="42"/>
  <c r="O142" i="42"/>
  <c r="AF16" i="35"/>
  <c r="AE16" i="35"/>
  <c r="O105" i="33"/>
  <c r="N105" i="33"/>
  <c r="L42" i="33"/>
  <c r="N42" i="33"/>
  <c r="L103" i="33"/>
  <c r="H108" i="33"/>
  <c r="F104" i="33"/>
  <c r="O78" i="31"/>
  <c r="N78" i="31"/>
  <c r="L103" i="31"/>
  <c r="O209" i="30"/>
  <c r="N209" i="30"/>
  <c r="H35" i="31"/>
  <c r="O146" i="30"/>
  <c r="N146" i="30"/>
  <c r="F166" i="30"/>
  <c r="F151" i="30"/>
  <c r="O119" i="30"/>
  <c r="N119" i="30"/>
  <c r="F36" i="31"/>
  <c r="H36" i="31"/>
  <c r="J276" i="30"/>
  <c r="L284" i="30"/>
  <c r="O54" i="30"/>
  <c r="N54" i="30"/>
  <c r="H237" i="30"/>
  <c r="O185" i="30"/>
  <c r="N185" i="30"/>
  <c r="J190" i="30"/>
  <c r="J258" i="30"/>
  <c r="L259" i="30"/>
  <c r="J59" i="28"/>
  <c r="I59" i="28"/>
  <c r="M59" i="28"/>
  <c r="L59" i="28"/>
  <c r="K59" i="28"/>
  <c r="H53" i="30"/>
  <c r="F160" i="28"/>
  <c r="J27" i="28"/>
  <c r="L27" i="28"/>
  <c r="E118" i="28"/>
  <c r="L110" i="28"/>
  <c r="J110" i="28"/>
  <c r="J267" i="24"/>
  <c r="L267" i="24"/>
  <c r="O129" i="24"/>
  <c r="H259" i="24"/>
  <c r="H131" i="24"/>
  <c r="J131" i="24"/>
  <c r="F212" i="24"/>
  <c r="F120" i="24"/>
  <c r="H76" i="24"/>
  <c r="Z12" i="22"/>
  <c r="X12" i="22"/>
  <c r="L36" i="12"/>
  <c r="K36" i="12"/>
  <c r="N280" i="8"/>
  <c r="O280" i="8"/>
  <c r="J78" i="8"/>
  <c r="G140" i="43"/>
  <c r="I140" i="43"/>
  <c r="H140" i="43"/>
  <c r="K140" i="43" s="1"/>
  <c r="M140" i="43"/>
  <c r="L140" i="43"/>
  <c r="O136" i="43"/>
  <c r="N136" i="43"/>
  <c r="M136" i="43"/>
  <c r="J146" i="43"/>
  <c r="L136" i="43"/>
  <c r="G144" i="42"/>
  <c r="H144" i="42"/>
  <c r="I144" i="42"/>
  <c r="M144" i="42"/>
  <c r="L144" i="42"/>
  <c r="G138" i="41"/>
  <c r="I138" i="41"/>
  <c r="H138" i="41"/>
  <c r="K138" i="41" s="1"/>
  <c r="M138" i="41"/>
  <c r="L138" i="41"/>
  <c r="F146" i="41"/>
  <c r="L10" i="41"/>
  <c r="M10" i="41"/>
  <c r="N10" i="41"/>
  <c r="K16" i="41"/>
  <c r="I9" i="41"/>
  <c r="H9" i="41"/>
  <c r="J9" i="41"/>
  <c r="M9" i="41"/>
  <c r="L9" i="41"/>
  <c r="J6" i="40"/>
  <c r="I6" i="40"/>
  <c r="H6" i="40"/>
  <c r="J12" i="40"/>
  <c r="M6" i="40"/>
  <c r="L6" i="40"/>
  <c r="J8" i="40"/>
  <c r="J9" i="40"/>
  <c r="J11" i="40"/>
  <c r="S8" i="40"/>
  <c r="Q8" i="40"/>
  <c r="P8" i="40"/>
  <c r="T8" i="40"/>
  <c r="R8" i="40"/>
  <c r="S9" i="41"/>
  <c r="R9" i="41"/>
  <c r="Q9" i="41"/>
  <c r="T9" i="41"/>
  <c r="P9" i="41"/>
  <c r="P12" i="41"/>
  <c r="S12" i="41"/>
  <c r="R12" i="41"/>
  <c r="Q12" i="41"/>
  <c r="T12" i="41"/>
  <c r="F13" i="41"/>
  <c r="F8" i="40"/>
  <c r="I8" i="40"/>
  <c r="H8" i="40"/>
  <c r="I17" i="35"/>
  <c r="H17" i="35"/>
  <c r="I13" i="35"/>
  <c r="H13" i="35"/>
  <c r="I9" i="35"/>
  <c r="H9" i="35"/>
  <c r="K127" i="37"/>
  <c r="O127" i="37"/>
  <c r="J129" i="37"/>
  <c r="M127" i="37"/>
  <c r="N127" i="37"/>
  <c r="L127" i="37"/>
  <c r="I6" i="38"/>
  <c r="H6" i="38"/>
  <c r="J6" i="38"/>
  <c r="J7" i="38"/>
  <c r="J8" i="38"/>
  <c r="J11" i="38"/>
  <c r="M6" i="38"/>
  <c r="J12" i="38"/>
  <c r="L6" i="38"/>
  <c r="AO39" i="35"/>
  <c r="Y34" i="35"/>
  <c r="Y18" i="35"/>
  <c r="X18" i="35"/>
  <c r="Y38" i="35"/>
  <c r="X38" i="35"/>
  <c r="AO34" i="35"/>
  <c r="AF14" i="35"/>
  <c r="AE14" i="35"/>
  <c r="J9" i="38"/>
  <c r="I9" i="38"/>
  <c r="H9" i="38"/>
  <c r="M9" i="38"/>
  <c r="AQ14" i="35"/>
  <c r="AP14" i="35"/>
  <c r="AO14" i="35"/>
  <c r="AN14" i="35"/>
  <c r="AR14" i="35"/>
  <c r="I37" i="35"/>
  <c r="H37" i="35"/>
  <c r="S8" i="39"/>
  <c r="R8" i="39"/>
  <c r="J86" i="33"/>
  <c r="L86" i="33"/>
  <c r="L56" i="33"/>
  <c r="I109" i="33"/>
  <c r="J97" i="33"/>
  <c r="H58" i="33"/>
  <c r="O17" i="33"/>
  <c r="F17" i="33"/>
  <c r="O108" i="33"/>
  <c r="N108" i="33"/>
  <c r="L102" i="33"/>
  <c r="N77" i="33"/>
  <c r="O77" i="33"/>
  <c r="L41" i="33"/>
  <c r="N41" i="33"/>
  <c r="L20" i="33"/>
  <c r="N20" i="33"/>
  <c r="L108" i="33"/>
  <c r="H83" i="33"/>
  <c r="O40" i="33"/>
  <c r="J57" i="33"/>
  <c r="L57" i="33"/>
  <c r="J56" i="33"/>
  <c r="L99" i="33"/>
  <c r="J75" i="33"/>
  <c r="I87" i="33"/>
  <c r="L37" i="33"/>
  <c r="O16" i="33"/>
  <c r="N16" i="33"/>
  <c r="H42" i="33"/>
  <c r="H103" i="33"/>
  <c r="J103" i="33"/>
  <c r="H76" i="33"/>
  <c r="G87" i="33"/>
  <c r="O58" i="33"/>
  <c r="N58" i="33"/>
  <c r="O61" i="33"/>
  <c r="N61" i="33"/>
  <c r="H20" i="33"/>
  <c r="O82" i="33"/>
  <c r="F11" i="33"/>
  <c r="H11" i="33"/>
  <c r="F36" i="33"/>
  <c r="E109" i="33"/>
  <c r="F97" i="33"/>
  <c r="F31" i="33"/>
  <c r="H31" i="33"/>
  <c r="F20" i="33"/>
  <c r="F62" i="33"/>
  <c r="H62" i="33"/>
  <c r="F63" i="33"/>
  <c r="J41" i="31"/>
  <c r="L41" i="31"/>
  <c r="J77" i="31"/>
  <c r="F38" i="33"/>
  <c r="H38" i="33"/>
  <c r="J42" i="31"/>
  <c r="O97" i="31"/>
  <c r="N97" i="31"/>
  <c r="O77" i="31"/>
  <c r="N77" i="31"/>
  <c r="O41" i="31"/>
  <c r="N41" i="31"/>
  <c r="O84" i="31"/>
  <c r="N84" i="31"/>
  <c r="L60" i="31"/>
  <c r="L55" i="31"/>
  <c r="L106" i="31"/>
  <c r="L54" i="31"/>
  <c r="L105" i="31"/>
  <c r="O35" i="31"/>
  <c r="N35" i="31"/>
  <c r="J38" i="31"/>
  <c r="J100" i="31"/>
  <c r="J56" i="31"/>
  <c r="L56" i="31"/>
  <c r="H108" i="31"/>
  <c r="J218" i="30"/>
  <c r="L214" i="30"/>
  <c r="L211" i="30"/>
  <c r="J207" i="30"/>
  <c r="J212" i="30"/>
  <c r="L212" i="30"/>
  <c r="J209" i="30"/>
  <c r="L209" i="30"/>
  <c r="H31" i="31"/>
  <c r="H41" i="31"/>
  <c r="H65" i="31"/>
  <c r="H97" i="31"/>
  <c r="H61" i="31"/>
  <c r="J61" i="31"/>
  <c r="H104" i="31"/>
  <c r="H172" i="30"/>
  <c r="J172" i="30"/>
  <c r="L79" i="30"/>
  <c r="N79" i="30"/>
  <c r="O163" i="30"/>
  <c r="N163" i="30"/>
  <c r="H171" i="30"/>
  <c r="J163" i="30"/>
  <c r="J168" i="30"/>
  <c r="L171" i="30"/>
  <c r="N171" i="30"/>
  <c r="O63" i="30"/>
  <c r="O148" i="30"/>
  <c r="N148" i="30"/>
  <c r="F145" i="30"/>
  <c r="F150" i="30"/>
  <c r="H153" i="30"/>
  <c r="L120" i="30"/>
  <c r="J130" i="30"/>
  <c r="L125" i="30"/>
  <c r="O122" i="30"/>
  <c r="L130" i="30"/>
  <c r="N130" i="30"/>
  <c r="O125" i="30"/>
  <c r="N125" i="30"/>
  <c r="O85" i="30"/>
  <c r="L58" i="30"/>
  <c r="N58" i="30"/>
  <c r="F33" i="31"/>
  <c r="F37" i="31"/>
  <c r="F56" i="31"/>
  <c r="H56" i="31"/>
  <c r="F105" i="31"/>
  <c r="F85" i="31"/>
  <c r="F60" i="31"/>
  <c r="F103" i="31"/>
  <c r="L283" i="30"/>
  <c r="L275" i="30"/>
  <c r="J282" i="30"/>
  <c r="O275" i="30"/>
  <c r="N275" i="30"/>
  <c r="J273" i="30"/>
  <c r="J278" i="30"/>
  <c r="O273" i="30"/>
  <c r="L281" i="30"/>
  <c r="N281" i="30"/>
  <c r="L124" i="30"/>
  <c r="N124" i="30"/>
  <c r="L65" i="33"/>
  <c r="O58" i="31"/>
  <c r="O174" i="30"/>
  <c r="N174" i="30"/>
  <c r="F146" i="30"/>
  <c r="L64" i="30"/>
  <c r="H232" i="30"/>
  <c r="H230" i="30"/>
  <c r="H235" i="30"/>
  <c r="H240" i="30"/>
  <c r="F231" i="30"/>
  <c r="O239" i="30"/>
  <c r="N239" i="30"/>
  <c r="N230" i="30"/>
  <c r="O230" i="30"/>
  <c r="F235" i="30"/>
  <c r="F192" i="30"/>
  <c r="I109" i="28"/>
  <c r="K109" i="28"/>
  <c r="J197" i="30"/>
  <c r="H196" i="30"/>
  <c r="J196" i="30"/>
  <c r="O196" i="30"/>
  <c r="N196" i="30"/>
  <c r="L192" i="30"/>
  <c r="O195" i="30"/>
  <c r="N195" i="30"/>
  <c r="F197" i="30"/>
  <c r="O251" i="30"/>
  <c r="N251" i="30"/>
  <c r="L260" i="30"/>
  <c r="F251" i="30"/>
  <c r="F256" i="30"/>
  <c r="H253" i="30"/>
  <c r="F263" i="30"/>
  <c r="H258" i="30"/>
  <c r="J253" i="30"/>
  <c r="K93" i="28"/>
  <c r="J93" i="28"/>
  <c r="L93" i="28"/>
  <c r="I93" i="28"/>
  <c r="M93" i="28"/>
  <c r="I28" i="28"/>
  <c r="M28" i="28"/>
  <c r="L28" i="28"/>
  <c r="K28" i="28"/>
  <c r="J28" i="28"/>
  <c r="I13" i="28"/>
  <c r="M13" i="28"/>
  <c r="L13" i="28"/>
  <c r="K13" i="28"/>
  <c r="J13" i="28"/>
  <c r="H20" i="28"/>
  <c r="I82" i="28"/>
  <c r="H90" i="28"/>
  <c r="M82" i="28"/>
  <c r="L82" i="28"/>
  <c r="K82" i="28"/>
  <c r="J82" i="28"/>
  <c r="I159" i="28"/>
  <c r="K159" i="28"/>
  <c r="M159" i="28"/>
  <c r="L159" i="28"/>
  <c r="J159" i="28"/>
  <c r="M85" i="28"/>
  <c r="L85" i="28"/>
  <c r="K85" i="28"/>
  <c r="J85" i="28"/>
  <c r="I85" i="28"/>
  <c r="K154" i="28"/>
  <c r="J154" i="28"/>
  <c r="I154" i="28"/>
  <c r="M154" i="28"/>
  <c r="L154" i="28"/>
  <c r="L55" i="28"/>
  <c r="K55" i="28"/>
  <c r="J55" i="28"/>
  <c r="I55" i="28"/>
  <c r="M55" i="28"/>
  <c r="H62" i="28"/>
  <c r="G76" i="28"/>
  <c r="K80" i="28"/>
  <c r="I80" i="28"/>
  <c r="K149" i="28"/>
  <c r="I149" i="28"/>
  <c r="H79" i="30"/>
  <c r="H81" i="30"/>
  <c r="H83" i="30"/>
  <c r="J83" i="30"/>
  <c r="F87" i="30"/>
  <c r="F86" i="30"/>
  <c r="F80" i="30"/>
  <c r="H80" i="30"/>
  <c r="F146" i="28"/>
  <c r="L64" i="28"/>
  <c r="J64" i="28"/>
  <c r="J75" i="30"/>
  <c r="J55" i="30"/>
  <c r="L55" i="30"/>
  <c r="J76" i="30"/>
  <c r="L76" i="30"/>
  <c r="L19" i="28"/>
  <c r="J19" i="28"/>
  <c r="J79" i="28"/>
  <c r="L79" i="28"/>
  <c r="L141" i="28"/>
  <c r="J141" i="28"/>
  <c r="J67" i="28"/>
  <c r="L67" i="28"/>
  <c r="L41" i="28"/>
  <c r="J41" i="28"/>
  <c r="J149" i="28"/>
  <c r="L149" i="28"/>
  <c r="L74" i="28"/>
  <c r="J74" i="28"/>
  <c r="J143" i="28"/>
  <c r="L143" i="28"/>
  <c r="L78" i="28"/>
  <c r="J78" i="28"/>
  <c r="L155" i="28"/>
  <c r="J155" i="28"/>
  <c r="D104" i="28"/>
  <c r="F79" i="25"/>
  <c r="L60" i="25"/>
  <c r="O265" i="24"/>
  <c r="L239" i="24"/>
  <c r="N239" i="24"/>
  <c r="N229" i="24"/>
  <c r="O229" i="24"/>
  <c r="O209" i="24"/>
  <c r="L187" i="24"/>
  <c r="N187" i="24"/>
  <c r="J167" i="24"/>
  <c r="L167" i="24"/>
  <c r="H125" i="24"/>
  <c r="J125" i="24"/>
  <c r="L77" i="25"/>
  <c r="F76" i="25"/>
  <c r="F59" i="25"/>
  <c r="F83" i="25"/>
  <c r="O258" i="24"/>
  <c r="N258" i="24"/>
  <c r="O234" i="24"/>
  <c r="L212" i="24"/>
  <c r="N212" i="24"/>
  <c r="J192" i="24"/>
  <c r="L192" i="24"/>
  <c r="H150" i="24"/>
  <c r="J150" i="24"/>
  <c r="H267" i="24"/>
  <c r="H241" i="24"/>
  <c r="J241" i="24"/>
  <c r="H189" i="24"/>
  <c r="F87" i="25"/>
  <c r="L63" i="25"/>
  <c r="L57" i="25"/>
  <c r="L64" i="25"/>
  <c r="N64" i="25"/>
  <c r="O262" i="24"/>
  <c r="N262" i="24"/>
  <c r="L238" i="24"/>
  <c r="N238" i="24"/>
  <c r="L208" i="24"/>
  <c r="N208" i="24"/>
  <c r="O170" i="24"/>
  <c r="N170" i="24"/>
  <c r="L150" i="24"/>
  <c r="N150" i="24"/>
  <c r="L120" i="24"/>
  <c r="N120" i="24"/>
  <c r="F213" i="24"/>
  <c r="F146" i="24"/>
  <c r="F240" i="24"/>
  <c r="H240" i="24"/>
  <c r="F174" i="24"/>
  <c r="H174" i="24"/>
  <c r="J83" i="24"/>
  <c r="F42" i="24"/>
  <c r="H42" i="24"/>
  <c r="F258" i="24"/>
  <c r="H258" i="24"/>
  <c r="F147" i="24"/>
  <c r="F100" i="24"/>
  <c r="H100" i="24"/>
  <c r="F75" i="24"/>
  <c r="F119" i="24"/>
  <c r="H119" i="24"/>
  <c r="O62" i="24"/>
  <c r="L80" i="24"/>
  <c r="L65" i="24"/>
  <c r="H82" i="24"/>
  <c r="J58" i="24"/>
  <c r="L56" i="24"/>
  <c r="L63" i="24"/>
  <c r="N63" i="24"/>
  <c r="Z20" i="22"/>
  <c r="Y20" i="22"/>
  <c r="X20" i="22"/>
  <c r="AB20" i="22"/>
  <c r="AA20" i="22"/>
  <c r="O83" i="25"/>
  <c r="N83" i="25"/>
  <c r="J65" i="24"/>
  <c r="F188" i="24"/>
  <c r="H188" i="24"/>
  <c r="S12" i="21"/>
  <c r="T12" i="21"/>
  <c r="R12" i="21"/>
  <c r="L99" i="17"/>
  <c r="J99" i="17"/>
  <c r="P71" i="19"/>
  <c r="P81" i="19"/>
  <c r="Q23" i="14"/>
  <c r="N135" i="19"/>
  <c r="M135" i="13"/>
  <c r="L135" i="13"/>
  <c r="K135" i="13"/>
  <c r="J135" i="13"/>
  <c r="I135" i="13"/>
  <c r="N36" i="10"/>
  <c r="O36" i="10"/>
  <c r="L87" i="10"/>
  <c r="J129" i="13"/>
  <c r="L129" i="13"/>
  <c r="W23" i="12"/>
  <c r="L20" i="12"/>
  <c r="K20" i="12"/>
  <c r="X29" i="12"/>
  <c r="V29" i="12"/>
  <c r="U29" i="12"/>
  <c r="F80" i="10"/>
  <c r="M41" i="13"/>
  <c r="L41" i="13"/>
  <c r="K41" i="13"/>
  <c r="J41" i="13"/>
  <c r="I41" i="13"/>
  <c r="H173" i="8"/>
  <c r="J173" i="8"/>
  <c r="M37" i="5"/>
  <c r="L37" i="5"/>
  <c r="K37" i="5"/>
  <c r="J37" i="5"/>
  <c r="I37" i="5"/>
  <c r="J240" i="8"/>
  <c r="L240" i="8"/>
  <c r="F77" i="8"/>
  <c r="H77" i="8"/>
  <c r="J9" i="5"/>
  <c r="L9" i="5"/>
  <c r="J58" i="10"/>
  <c r="H60" i="10"/>
  <c r="L253" i="8"/>
  <c r="N253" i="8"/>
  <c r="H84" i="8"/>
  <c r="J160" i="3"/>
  <c r="N160" i="3"/>
  <c r="M160" i="3"/>
  <c r="L160" i="3"/>
  <c r="K160" i="3"/>
  <c r="J44" i="12"/>
  <c r="I44" i="12"/>
  <c r="O84" i="8"/>
  <c r="N84" i="8"/>
  <c r="L58" i="8"/>
  <c r="F42" i="2"/>
  <c r="M166" i="3"/>
  <c r="L166" i="3"/>
  <c r="K166" i="3"/>
  <c r="J166" i="3"/>
  <c r="N166" i="3"/>
  <c r="F129" i="8"/>
  <c r="W25" i="6"/>
  <c r="V25" i="6"/>
  <c r="T25" i="6"/>
  <c r="S25" i="6"/>
  <c r="U25" i="6"/>
  <c r="W28" i="6"/>
  <c r="L139" i="43"/>
  <c r="O139" i="43"/>
  <c r="N139" i="43"/>
  <c r="M139" i="43"/>
  <c r="J13" i="41"/>
  <c r="I13" i="41"/>
  <c r="H13" i="41"/>
  <c r="M13" i="41"/>
  <c r="L13" i="41"/>
  <c r="H14" i="35"/>
  <c r="I14" i="35"/>
  <c r="Y16" i="35"/>
  <c r="X16" i="35"/>
  <c r="AA20" i="38"/>
  <c r="I39" i="35"/>
  <c r="H39" i="35"/>
  <c r="J19" i="33"/>
  <c r="L19" i="33"/>
  <c r="J32" i="33"/>
  <c r="J53" i="33"/>
  <c r="H104" i="33"/>
  <c r="O57" i="33"/>
  <c r="N57" i="33"/>
  <c r="F86" i="33"/>
  <c r="F103" i="33"/>
  <c r="L86" i="31"/>
  <c r="H218" i="30"/>
  <c r="H60" i="31"/>
  <c r="H276" i="30"/>
  <c r="L169" i="30"/>
  <c r="H146" i="30"/>
  <c r="H273" i="30"/>
  <c r="O279" i="30"/>
  <c r="N279" i="30"/>
  <c r="O39" i="31"/>
  <c r="F237" i="30"/>
  <c r="F193" i="30"/>
  <c r="J260" i="30"/>
  <c r="J251" i="30"/>
  <c r="G104" i="28"/>
  <c r="K96" i="28"/>
  <c r="I96" i="28"/>
  <c r="I65" i="28"/>
  <c r="L65" i="28"/>
  <c r="M65" i="28"/>
  <c r="K65" i="28"/>
  <c r="J65" i="28"/>
  <c r="J18" i="28"/>
  <c r="I18" i="28"/>
  <c r="L18" i="28"/>
  <c r="K18" i="28"/>
  <c r="M18" i="28"/>
  <c r="G62" i="28"/>
  <c r="K54" i="28"/>
  <c r="I54" i="28"/>
  <c r="F82" i="30"/>
  <c r="H82" i="30"/>
  <c r="J57" i="30"/>
  <c r="L57" i="30"/>
  <c r="J211" i="24"/>
  <c r="L211" i="24"/>
  <c r="F57" i="25"/>
  <c r="L264" i="24"/>
  <c r="N264" i="24"/>
  <c r="H64" i="24"/>
  <c r="O55" i="24"/>
  <c r="J79" i="24"/>
  <c r="J82" i="24"/>
  <c r="H83" i="24"/>
  <c r="O77" i="24"/>
  <c r="N77" i="24"/>
  <c r="L43" i="12"/>
  <c r="K43" i="12"/>
  <c r="J43" i="12"/>
  <c r="I43" i="12"/>
  <c r="N43" i="12"/>
  <c r="M43" i="12"/>
  <c r="O142" i="8"/>
  <c r="E146" i="43"/>
  <c r="N137" i="43"/>
  <c r="M137" i="43"/>
  <c r="L137" i="43"/>
  <c r="O137" i="43"/>
  <c r="O144" i="43"/>
  <c r="N144" i="43"/>
  <c r="M144" i="43"/>
  <c r="L144" i="43"/>
  <c r="I141" i="42"/>
  <c r="H141" i="42"/>
  <c r="G141" i="42"/>
  <c r="M142" i="41"/>
  <c r="O142" i="41"/>
  <c r="N142" i="41"/>
  <c r="L142" i="41"/>
  <c r="L14" i="41"/>
  <c r="N14" i="41"/>
  <c r="M14" i="41"/>
  <c r="H8" i="41"/>
  <c r="J8" i="41"/>
  <c r="I8" i="41"/>
  <c r="L8" i="41"/>
  <c r="M8" i="41"/>
  <c r="J10" i="40"/>
  <c r="I10" i="40"/>
  <c r="H10" i="40"/>
  <c r="M10" i="40"/>
  <c r="L10" i="40"/>
  <c r="F7" i="41"/>
  <c r="E16" i="41"/>
  <c r="F16" i="41" s="1"/>
  <c r="I134" i="40"/>
  <c r="H134" i="40"/>
  <c r="G134" i="40"/>
  <c r="I135" i="40"/>
  <c r="I136" i="40"/>
  <c r="M134" i="40"/>
  <c r="L134" i="40"/>
  <c r="I137" i="40"/>
  <c r="I138" i="40"/>
  <c r="N9" i="38"/>
  <c r="L9" i="38"/>
  <c r="AN37" i="35"/>
  <c r="AO37" i="35"/>
  <c r="X32" i="35"/>
  <c r="Y32" i="35"/>
  <c r="O16" i="35"/>
  <c r="P16" i="35"/>
  <c r="O12" i="35"/>
  <c r="P12" i="35"/>
  <c r="O8" i="35"/>
  <c r="P8" i="35"/>
  <c r="O140" i="42"/>
  <c r="N140" i="42"/>
  <c r="AY17" i="35"/>
  <c r="AX17" i="35"/>
  <c r="BB17" i="35"/>
  <c r="BA17" i="35"/>
  <c r="AZ17" i="35"/>
  <c r="AY15" i="35"/>
  <c r="AX15" i="35"/>
  <c r="BA15" i="35"/>
  <c r="AZ15" i="35"/>
  <c r="BB15" i="35"/>
  <c r="AY13" i="35"/>
  <c r="AX13" i="35"/>
  <c r="BB13" i="35"/>
  <c r="BA13" i="35"/>
  <c r="AZ13" i="35"/>
  <c r="AY11" i="35"/>
  <c r="AX11" i="35"/>
  <c r="AW22" i="35"/>
  <c r="BA11" i="35"/>
  <c r="AZ11" i="35"/>
  <c r="BB11" i="35"/>
  <c r="AY9" i="35"/>
  <c r="AX9" i="35"/>
  <c r="BB9" i="35"/>
  <c r="BA9" i="35"/>
  <c r="AZ9" i="35"/>
  <c r="C129" i="37"/>
  <c r="AF17" i="35"/>
  <c r="AE17" i="35"/>
  <c r="AF9" i="35"/>
  <c r="AE9" i="35"/>
  <c r="AQ11" i="35"/>
  <c r="AP11" i="35"/>
  <c r="AO11" i="35"/>
  <c r="AN11" i="35"/>
  <c r="AR11" i="35"/>
  <c r="N134" i="40"/>
  <c r="O134" i="40"/>
  <c r="I36" i="35"/>
  <c r="H36" i="35"/>
  <c r="F6" i="38"/>
  <c r="F12" i="38"/>
  <c r="F11" i="38"/>
  <c r="J82" i="33"/>
  <c r="L82" i="33"/>
  <c r="H86" i="33"/>
  <c r="L55" i="33"/>
  <c r="N15" i="33"/>
  <c r="O15" i="33"/>
  <c r="H101" i="33"/>
  <c r="N76" i="33"/>
  <c r="O76" i="33"/>
  <c r="O37" i="33"/>
  <c r="N37" i="33"/>
  <c r="O20" i="33"/>
  <c r="L32" i="33"/>
  <c r="N32" i="33"/>
  <c r="L76" i="33"/>
  <c r="J38" i="33"/>
  <c r="J59" i="33"/>
  <c r="L59" i="33"/>
  <c r="J58" i="33"/>
  <c r="H98" i="33"/>
  <c r="O33" i="33"/>
  <c r="N33" i="33"/>
  <c r="H14" i="33"/>
  <c r="H33" i="33"/>
  <c r="L100" i="33"/>
  <c r="N100" i="33"/>
  <c r="O60" i="33"/>
  <c r="N60" i="33"/>
  <c r="O63" i="33"/>
  <c r="N63" i="33"/>
  <c r="J18" i="33"/>
  <c r="C109" i="33"/>
  <c r="O97" i="33"/>
  <c r="F39" i="33"/>
  <c r="F101" i="33"/>
  <c r="F34" i="33"/>
  <c r="H34" i="33"/>
  <c r="F78" i="33"/>
  <c r="H78" i="33"/>
  <c r="F64" i="33"/>
  <c r="F107" i="33"/>
  <c r="J35" i="31"/>
  <c r="L35" i="31"/>
  <c r="J58" i="31"/>
  <c r="O38" i="31"/>
  <c r="N38" i="31"/>
  <c r="O105" i="31"/>
  <c r="N105" i="31"/>
  <c r="O85" i="31"/>
  <c r="N85" i="31"/>
  <c r="O60" i="31"/>
  <c r="N60" i="31"/>
  <c r="O103" i="31"/>
  <c r="N103" i="31"/>
  <c r="L34" i="31"/>
  <c r="L63" i="31"/>
  <c r="L38" i="31"/>
  <c r="L62" i="31"/>
  <c r="N62" i="31"/>
  <c r="J31" i="31"/>
  <c r="J57" i="31"/>
  <c r="J108" i="31"/>
  <c r="J64" i="31"/>
  <c r="F212" i="30"/>
  <c r="J213" i="30"/>
  <c r="H217" i="30"/>
  <c r="H219" i="30"/>
  <c r="J219" i="30"/>
  <c r="H33" i="31"/>
  <c r="J33" i="31"/>
  <c r="H87" i="31"/>
  <c r="H76" i="31"/>
  <c r="H105" i="31"/>
  <c r="H80" i="31"/>
  <c r="H63" i="31"/>
  <c r="O168" i="30"/>
  <c r="N168" i="30"/>
  <c r="O79" i="30"/>
  <c r="H163" i="30"/>
  <c r="F173" i="30"/>
  <c r="H168" i="30"/>
  <c r="H173" i="30"/>
  <c r="L163" i="30"/>
  <c r="J173" i="30"/>
  <c r="J150" i="30"/>
  <c r="L153" i="30"/>
  <c r="O145" i="30"/>
  <c r="N145" i="30"/>
  <c r="F142" i="30"/>
  <c r="H142" i="30"/>
  <c r="N150" i="30"/>
  <c r="O150" i="30"/>
  <c r="H145" i="30"/>
  <c r="J145" i="30"/>
  <c r="J122" i="30"/>
  <c r="J127" i="30"/>
  <c r="L122" i="30"/>
  <c r="N122" i="30"/>
  <c r="O127" i="30"/>
  <c r="O83" i="30"/>
  <c r="N83" i="30"/>
  <c r="O58" i="30"/>
  <c r="F38" i="31"/>
  <c r="F57" i="31"/>
  <c r="F75" i="31"/>
  <c r="F42" i="31"/>
  <c r="F104" i="31"/>
  <c r="F79" i="31"/>
  <c r="L274" i="30"/>
  <c r="L285" i="30"/>
  <c r="H283" i="30"/>
  <c r="L273" i="30"/>
  <c r="N273" i="30"/>
  <c r="J283" i="30"/>
  <c r="F122" i="30"/>
  <c r="H122" i="30"/>
  <c r="O108" i="31"/>
  <c r="L131" i="30"/>
  <c r="L83" i="30"/>
  <c r="O229" i="30"/>
  <c r="N229" i="30"/>
  <c r="L234" i="30"/>
  <c r="N234" i="30"/>
  <c r="O232" i="30"/>
  <c r="N232" i="30"/>
  <c r="O237" i="30"/>
  <c r="N237" i="30"/>
  <c r="L230" i="30"/>
  <c r="O231" i="30"/>
  <c r="N231" i="30"/>
  <c r="L235" i="30"/>
  <c r="F232" i="30"/>
  <c r="L240" i="30"/>
  <c r="O235" i="30"/>
  <c r="N235" i="30"/>
  <c r="K107" i="28"/>
  <c r="I107" i="28"/>
  <c r="L187" i="30"/>
  <c r="F188" i="30"/>
  <c r="H185" i="30"/>
  <c r="J185" i="30"/>
  <c r="H194" i="30"/>
  <c r="J194" i="30"/>
  <c r="H189" i="30"/>
  <c r="M135" i="28"/>
  <c r="I135" i="28"/>
  <c r="K135" i="28"/>
  <c r="J135" i="28"/>
  <c r="L135" i="28"/>
  <c r="L253" i="30"/>
  <c r="L258" i="30"/>
  <c r="J262" i="30"/>
  <c r="H259" i="30"/>
  <c r="F255" i="30"/>
  <c r="F260" i="30"/>
  <c r="H260" i="30"/>
  <c r="H263" i="30"/>
  <c r="M129" i="28"/>
  <c r="L129" i="28"/>
  <c r="J129" i="28"/>
  <c r="I129" i="28"/>
  <c r="K129" i="28"/>
  <c r="K66" i="28"/>
  <c r="I66" i="28"/>
  <c r="I27" i="28"/>
  <c r="K27" i="28"/>
  <c r="I22" i="28"/>
  <c r="K22" i="28"/>
  <c r="J22" i="28"/>
  <c r="M22" i="28"/>
  <c r="L22" i="28"/>
  <c r="I99" i="28"/>
  <c r="J99" i="28"/>
  <c r="L99" i="28"/>
  <c r="M99" i="28"/>
  <c r="K99" i="28"/>
  <c r="L16" i="28"/>
  <c r="K16" i="28"/>
  <c r="J16" i="28"/>
  <c r="M16" i="28"/>
  <c r="I16" i="28"/>
  <c r="K94" i="28"/>
  <c r="J94" i="28"/>
  <c r="I94" i="28"/>
  <c r="M94" i="28"/>
  <c r="L94" i="28"/>
  <c r="M92" i="28"/>
  <c r="K92" i="28"/>
  <c r="J92" i="28"/>
  <c r="I92" i="28"/>
  <c r="L92" i="28"/>
  <c r="J53" i="28"/>
  <c r="I53" i="28"/>
  <c r="L53" i="28"/>
  <c r="K53" i="28"/>
  <c r="M53" i="28"/>
  <c r="G90" i="28"/>
  <c r="K88" i="28"/>
  <c r="I88" i="28"/>
  <c r="K157" i="28"/>
  <c r="I157" i="28"/>
  <c r="H87" i="30"/>
  <c r="H59" i="30"/>
  <c r="C146" i="28"/>
  <c r="F20" i="28"/>
  <c r="F79" i="30"/>
  <c r="F56" i="30"/>
  <c r="F58" i="30"/>
  <c r="H58" i="30"/>
  <c r="F76" i="28"/>
  <c r="F118" i="28"/>
  <c r="J80" i="30"/>
  <c r="J63" i="30"/>
  <c r="L63" i="30"/>
  <c r="J84" i="30"/>
  <c r="L84" i="30"/>
  <c r="E20" i="28"/>
  <c r="J12" i="28"/>
  <c r="L12" i="28"/>
  <c r="L88" i="28"/>
  <c r="J88" i="28"/>
  <c r="L84" i="28"/>
  <c r="J84" i="28"/>
  <c r="J50" i="28"/>
  <c r="L50" i="28"/>
  <c r="L8" i="28"/>
  <c r="J8" i="28"/>
  <c r="L107" i="28"/>
  <c r="J107" i="28"/>
  <c r="L71" i="28"/>
  <c r="J71" i="28"/>
  <c r="J81" i="28"/>
  <c r="L81" i="28"/>
  <c r="J157" i="28"/>
  <c r="L157" i="28"/>
  <c r="J83" i="28"/>
  <c r="L83" i="28"/>
  <c r="E160" i="28"/>
  <c r="L86" i="28"/>
  <c r="J86" i="28"/>
  <c r="D132" i="28"/>
  <c r="J44" i="28"/>
  <c r="L44" i="28"/>
  <c r="L53" i="25"/>
  <c r="N263" i="24"/>
  <c r="O263" i="24"/>
  <c r="O239" i="24"/>
  <c r="F239" i="24"/>
  <c r="L217" i="24"/>
  <c r="N217" i="24"/>
  <c r="N207" i="24"/>
  <c r="O207" i="24"/>
  <c r="O187" i="24"/>
  <c r="L165" i="24"/>
  <c r="N165" i="24"/>
  <c r="J145" i="24"/>
  <c r="L145" i="24"/>
  <c r="F63" i="25"/>
  <c r="F84" i="25"/>
  <c r="F78" i="25"/>
  <c r="H256" i="24"/>
  <c r="J256" i="24"/>
  <c r="O232" i="24"/>
  <c r="N232" i="24"/>
  <c r="O212" i="24"/>
  <c r="L190" i="24"/>
  <c r="N190" i="24"/>
  <c r="J170" i="24"/>
  <c r="L170" i="24"/>
  <c r="J126" i="24"/>
  <c r="L126" i="24"/>
  <c r="H219" i="24"/>
  <c r="J219" i="24"/>
  <c r="H153" i="24"/>
  <c r="J153" i="24"/>
  <c r="L79" i="25"/>
  <c r="F55" i="25"/>
  <c r="L65" i="25"/>
  <c r="L75" i="25"/>
  <c r="H260" i="24"/>
  <c r="J260" i="24"/>
  <c r="O238" i="24"/>
  <c r="J218" i="24"/>
  <c r="L218" i="24"/>
  <c r="O208" i="24"/>
  <c r="J188" i="24"/>
  <c r="L188" i="24"/>
  <c r="H168" i="24"/>
  <c r="J168" i="24"/>
  <c r="F150" i="24"/>
  <c r="O150" i="24"/>
  <c r="J130" i="24"/>
  <c r="L130" i="24"/>
  <c r="O120" i="24"/>
  <c r="F210" i="24"/>
  <c r="H210" i="24"/>
  <c r="F129" i="24"/>
  <c r="H129" i="24"/>
  <c r="F267" i="24"/>
  <c r="J76" i="24"/>
  <c r="L76" i="24"/>
  <c r="F34" i="24"/>
  <c r="H34" i="24"/>
  <c r="F266" i="24"/>
  <c r="H266" i="24"/>
  <c r="F144" i="24"/>
  <c r="H144" i="24"/>
  <c r="F108" i="24"/>
  <c r="H108" i="24"/>
  <c r="F37" i="24"/>
  <c r="H37" i="24"/>
  <c r="F127" i="24"/>
  <c r="H127" i="24"/>
  <c r="F79" i="24"/>
  <c r="H79" i="24"/>
  <c r="N60" i="24"/>
  <c r="O60" i="24"/>
  <c r="L77" i="24"/>
  <c r="F11" i="24"/>
  <c r="H11" i="24"/>
  <c r="H85" i="24"/>
  <c r="F9" i="24"/>
  <c r="H9" i="24"/>
  <c r="J53" i="24"/>
  <c r="L60" i="24"/>
  <c r="O59" i="25"/>
  <c r="N59" i="25"/>
  <c r="F13" i="24"/>
  <c r="H13" i="24"/>
  <c r="F53" i="24"/>
  <c r="H53" i="24"/>
  <c r="S20" i="21"/>
  <c r="T20" i="21"/>
  <c r="R20" i="21"/>
  <c r="I58" i="17"/>
  <c r="M58" i="17"/>
  <c r="L58" i="17"/>
  <c r="K58" i="17"/>
  <c r="J58" i="17"/>
  <c r="L85" i="17"/>
  <c r="J85" i="17"/>
  <c r="F91" i="17"/>
  <c r="L126" i="17"/>
  <c r="K126" i="17"/>
  <c r="J126" i="17"/>
  <c r="I126" i="17"/>
  <c r="M126" i="17"/>
  <c r="H133" i="17"/>
  <c r="O51" i="19"/>
  <c r="P52" i="19"/>
  <c r="Z18" i="15"/>
  <c r="Y18" i="15"/>
  <c r="X18" i="15"/>
  <c r="W18" i="15"/>
  <c r="AA18" i="15"/>
  <c r="M23" i="13"/>
  <c r="L23" i="13"/>
  <c r="K23" i="13"/>
  <c r="J23" i="13"/>
  <c r="I23" i="13"/>
  <c r="D55" i="12"/>
  <c r="J55" i="13"/>
  <c r="L55" i="13"/>
  <c r="N77" i="10"/>
  <c r="O77" i="10"/>
  <c r="X18" i="13"/>
  <c r="W18" i="13"/>
  <c r="AA18" i="13"/>
  <c r="Z18" i="13"/>
  <c r="Y18" i="13"/>
  <c r="V16" i="12"/>
  <c r="U16" i="12"/>
  <c r="X16" i="12"/>
  <c r="X18" i="12"/>
  <c r="F61" i="10"/>
  <c r="O61" i="10"/>
  <c r="G77" i="19"/>
  <c r="J163" i="8"/>
  <c r="L163" i="8"/>
  <c r="L21" i="5"/>
  <c r="M21" i="5"/>
  <c r="K21" i="5"/>
  <c r="J21" i="5"/>
  <c r="I21" i="5"/>
  <c r="O230" i="8"/>
  <c r="F31" i="10"/>
  <c r="L126" i="8"/>
  <c r="F128" i="8"/>
  <c r="H128" i="8"/>
  <c r="M214" i="3"/>
  <c r="N214" i="3"/>
  <c r="L214" i="3"/>
  <c r="J214" i="3"/>
  <c r="K214" i="3"/>
  <c r="F17" i="2"/>
  <c r="W52" i="6"/>
  <c r="U52" i="6"/>
  <c r="T52" i="6"/>
  <c r="V52" i="6"/>
  <c r="S52" i="6"/>
  <c r="U20" i="5"/>
  <c r="T20" i="5"/>
  <c r="W20" i="5"/>
  <c r="V20" i="5"/>
  <c r="S20" i="5"/>
  <c r="F217" i="8"/>
  <c r="L13" i="6"/>
  <c r="K13" i="6"/>
  <c r="I13" i="6"/>
  <c r="M13" i="6"/>
  <c r="J13" i="6"/>
  <c r="E190" i="3"/>
  <c r="K199" i="3"/>
  <c r="J199" i="3"/>
  <c r="L18" i="33"/>
  <c r="N18" i="33"/>
  <c r="N54" i="33"/>
  <c r="O54" i="33"/>
  <c r="F21" i="33"/>
  <c r="J53" i="31"/>
  <c r="L99" i="31"/>
  <c r="J97" i="31"/>
  <c r="L218" i="30"/>
  <c r="N218" i="30"/>
  <c r="H77" i="31"/>
  <c r="J174" i="30"/>
  <c r="F120" i="30"/>
  <c r="H120" i="30"/>
  <c r="F58" i="31"/>
  <c r="F278" i="30"/>
  <c r="H128" i="30"/>
  <c r="J128" i="30"/>
  <c r="F233" i="30"/>
  <c r="J189" i="30"/>
  <c r="L255" i="30"/>
  <c r="J148" i="28"/>
  <c r="I148" i="28"/>
  <c r="M148" i="28"/>
  <c r="L148" i="28"/>
  <c r="K148" i="28"/>
  <c r="M57" i="28"/>
  <c r="J57" i="28"/>
  <c r="I57" i="28"/>
  <c r="L57" i="28"/>
  <c r="K57" i="28"/>
  <c r="F59" i="30"/>
  <c r="F34" i="28"/>
  <c r="L70" i="28"/>
  <c r="J70" i="28"/>
  <c r="O64" i="25"/>
  <c r="F64" i="25"/>
  <c r="O174" i="24"/>
  <c r="N174" i="24"/>
  <c r="O213" i="24"/>
  <c r="N213" i="24"/>
  <c r="L142" i="24"/>
  <c r="N142" i="24"/>
  <c r="F169" i="24"/>
  <c r="F130" i="24"/>
  <c r="H130" i="24"/>
  <c r="U21" i="22"/>
  <c r="J21" i="2"/>
  <c r="M21" i="2"/>
  <c r="L21" i="2"/>
  <c r="K21" i="2"/>
  <c r="G137" i="43"/>
  <c r="I137" i="43"/>
  <c r="H137" i="43"/>
  <c r="K137" i="43" s="1"/>
  <c r="F146" i="43"/>
  <c r="N145" i="43"/>
  <c r="M145" i="43"/>
  <c r="L145" i="43"/>
  <c r="O145" i="43"/>
  <c r="O141" i="43"/>
  <c r="N141" i="43"/>
  <c r="M141" i="43"/>
  <c r="L141" i="43"/>
  <c r="H142" i="42"/>
  <c r="G142" i="42"/>
  <c r="J15" i="41"/>
  <c r="I15" i="41"/>
  <c r="H15" i="41"/>
  <c r="M15" i="41"/>
  <c r="L15" i="41"/>
  <c r="H7" i="40"/>
  <c r="J7" i="40"/>
  <c r="I7" i="40"/>
  <c r="L7" i="40"/>
  <c r="M7" i="40"/>
  <c r="Q7" i="41"/>
  <c r="P7" i="41"/>
  <c r="R7" i="41"/>
  <c r="T7" i="41"/>
  <c r="S7" i="41"/>
  <c r="F8" i="41"/>
  <c r="R6" i="40"/>
  <c r="Q6" i="40"/>
  <c r="T6" i="40"/>
  <c r="S6" i="40"/>
  <c r="P6" i="40"/>
  <c r="T9" i="40"/>
  <c r="T11" i="40"/>
  <c r="T12" i="40"/>
  <c r="H16" i="35"/>
  <c r="I16" i="35"/>
  <c r="H12" i="35"/>
  <c r="I12" i="35"/>
  <c r="H8" i="35"/>
  <c r="I8" i="35"/>
  <c r="X37" i="35"/>
  <c r="AO32" i="35"/>
  <c r="AN32" i="35"/>
  <c r="Y17" i="35"/>
  <c r="X17" i="35"/>
  <c r="Y15" i="35"/>
  <c r="X15" i="35"/>
  <c r="Y13" i="35"/>
  <c r="X13" i="35"/>
  <c r="Y11" i="35"/>
  <c r="X11" i="35"/>
  <c r="Y9" i="35"/>
  <c r="X9" i="35"/>
  <c r="AF12" i="35"/>
  <c r="AE12" i="35"/>
  <c r="AO30" i="35"/>
  <c r="AN30" i="35"/>
  <c r="AQ16" i="35"/>
  <c r="AP16" i="35"/>
  <c r="AO16" i="35"/>
  <c r="AN16" i="35"/>
  <c r="AR16" i="35"/>
  <c r="AQ8" i="35"/>
  <c r="AP8" i="35"/>
  <c r="AO8" i="35"/>
  <c r="AN8" i="35"/>
  <c r="AR8" i="35"/>
  <c r="I33" i="35"/>
  <c r="H33" i="35"/>
  <c r="H124" i="37"/>
  <c r="G124" i="37"/>
  <c r="M124" i="37"/>
  <c r="L124" i="37"/>
  <c r="F7" i="38"/>
  <c r="I7" i="38"/>
  <c r="H7" i="38"/>
  <c r="H81" i="33"/>
  <c r="J81" i="33"/>
  <c r="O41" i="33"/>
  <c r="L83" i="33"/>
  <c r="N83" i="33"/>
  <c r="H13" i="33"/>
  <c r="J13" i="33"/>
  <c r="L98" i="33"/>
  <c r="L62" i="33"/>
  <c r="H16" i="33"/>
  <c r="L34" i="33"/>
  <c r="N106" i="33"/>
  <c r="O106" i="33"/>
  <c r="K87" i="33"/>
  <c r="L87" i="33" s="1"/>
  <c r="L75" i="33"/>
  <c r="J35" i="33"/>
  <c r="J61" i="33"/>
  <c r="J60" i="33"/>
  <c r="N85" i="33"/>
  <c r="O85" i="33"/>
  <c r="F65" i="33"/>
  <c r="J12" i="33"/>
  <c r="H35" i="33"/>
  <c r="H99" i="33"/>
  <c r="J99" i="33"/>
  <c r="H61" i="33"/>
  <c r="N62" i="33"/>
  <c r="O62" i="33"/>
  <c r="L16" i="33"/>
  <c r="O86" i="33"/>
  <c r="F14" i="33"/>
  <c r="F83" i="33"/>
  <c r="F10" i="33"/>
  <c r="H10" i="33"/>
  <c r="F37" i="33"/>
  <c r="F79" i="33"/>
  <c r="H79" i="33"/>
  <c r="F106" i="33"/>
  <c r="H106" i="33"/>
  <c r="N100" i="31"/>
  <c r="O100" i="31"/>
  <c r="L33" i="31"/>
  <c r="N33" i="31"/>
  <c r="N54" i="31"/>
  <c r="O54" i="31"/>
  <c r="H43" i="33"/>
  <c r="J43" i="33"/>
  <c r="O37" i="31"/>
  <c r="N37" i="31"/>
  <c r="O42" i="31"/>
  <c r="N42" i="31"/>
  <c r="O104" i="31"/>
  <c r="N104" i="31"/>
  <c r="N79" i="31"/>
  <c r="O79" i="31"/>
  <c r="L42" i="31"/>
  <c r="L82" i="31"/>
  <c r="L57" i="31"/>
  <c r="N57" i="31"/>
  <c r="L81" i="31"/>
  <c r="N81" i="31"/>
  <c r="J65" i="31"/>
  <c r="J40" i="31"/>
  <c r="L40" i="31"/>
  <c r="J75" i="31"/>
  <c r="L75" i="31"/>
  <c r="O214" i="30"/>
  <c r="N214" i="30"/>
  <c r="J208" i="30"/>
  <c r="H209" i="30"/>
  <c r="F219" i="30"/>
  <c r="H214" i="30"/>
  <c r="J214" i="30"/>
  <c r="H211" i="30"/>
  <c r="J211" i="30"/>
  <c r="H43" i="31"/>
  <c r="J43" i="31"/>
  <c r="H100" i="31"/>
  <c r="H84" i="31"/>
  <c r="H64" i="31"/>
  <c r="H99" i="31"/>
  <c r="H82" i="31"/>
  <c r="L165" i="30"/>
  <c r="O129" i="30"/>
  <c r="N129" i="30"/>
  <c r="N77" i="30"/>
  <c r="O77" i="30"/>
  <c r="F165" i="30"/>
  <c r="O173" i="30"/>
  <c r="N173" i="30"/>
  <c r="F170" i="30"/>
  <c r="H165" i="30"/>
  <c r="F175" i="30"/>
  <c r="H170" i="30"/>
  <c r="J165" i="30"/>
  <c r="O55" i="30"/>
  <c r="F55" i="30"/>
  <c r="L150" i="30"/>
  <c r="N142" i="30"/>
  <c r="O142" i="30"/>
  <c r="F152" i="30"/>
  <c r="F147" i="30"/>
  <c r="H147" i="30"/>
  <c r="L129" i="30"/>
  <c r="J119" i="30"/>
  <c r="J124" i="30"/>
  <c r="F119" i="30"/>
  <c r="L127" i="30"/>
  <c r="N127" i="30"/>
  <c r="O56" i="30"/>
  <c r="N56" i="30"/>
  <c r="F39" i="31"/>
  <c r="F100" i="31"/>
  <c r="F108" i="31"/>
  <c r="F53" i="31"/>
  <c r="F55" i="31"/>
  <c r="H55" i="31"/>
  <c r="F87" i="31"/>
  <c r="H274" i="30"/>
  <c r="H279" i="30"/>
  <c r="L277" i="30"/>
  <c r="F280" i="30"/>
  <c r="H275" i="30"/>
  <c r="F285" i="30"/>
  <c r="H280" i="30"/>
  <c r="J275" i="30"/>
  <c r="J147" i="30"/>
  <c r="O86" i="30"/>
  <c r="N86" i="30"/>
  <c r="L61" i="30"/>
  <c r="N61" i="30"/>
  <c r="O36" i="31"/>
  <c r="F129" i="30"/>
  <c r="O62" i="30"/>
  <c r="N62" i="30"/>
  <c r="O234" i="30"/>
  <c r="L241" i="30"/>
  <c r="J237" i="30"/>
  <c r="L232" i="30"/>
  <c r="M106" i="28"/>
  <c r="J106" i="28"/>
  <c r="L106" i="28"/>
  <c r="K106" i="28"/>
  <c r="I106" i="28"/>
  <c r="O190" i="30"/>
  <c r="N190" i="30"/>
  <c r="L195" i="30"/>
  <c r="F187" i="30"/>
  <c r="L186" i="30"/>
  <c r="F186" i="30"/>
  <c r="N192" i="30"/>
  <c r="O192" i="30"/>
  <c r="L197" i="30"/>
  <c r="L261" i="30"/>
  <c r="H251" i="30"/>
  <c r="F261" i="30"/>
  <c r="O255" i="30"/>
  <c r="N255" i="30"/>
  <c r="F252" i="30"/>
  <c r="N260" i="30"/>
  <c r="O260" i="30"/>
  <c r="H255" i="30"/>
  <c r="K127" i="28"/>
  <c r="J127" i="28"/>
  <c r="L127" i="28"/>
  <c r="I127" i="28"/>
  <c r="M127" i="28"/>
  <c r="I64" i="28"/>
  <c r="K64" i="28"/>
  <c r="M26" i="28"/>
  <c r="L26" i="28"/>
  <c r="I26" i="28"/>
  <c r="H34" i="28"/>
  <c r="K26" i="28"/>
  <c r="J26" i="28"/>
  <c r="I30" i="28"/>
  <c r="L30" i="28"/>
  <c r="M30" i="28"/>
  <c r="K30" i="28"/>
  <c r="J30" i="28"/>
  <c r="I108" i="28"/>
  <c r="M108" i="28"/>
  <c r="J108" i="28"/>
  <c r="K108" i="28"/>
  <c r="L108" i="28"/>
  <c r="J25" i="28"/>
  <c r="I25" i="28"/>
  <c r="M25" i="28"/>
  <c r="L25" i="28"/>
  <c r="K25" i="28"/>
  <c r="I102" i="28"/>
  <c r="K102" i="28"/>
  <c r="M102" i="28"/>
  <c r="J102" i="28"/>
  <c r="L102" i="28"/>
  <c r="L89" i="28"/>
  <c r="K89" i="28"/>
  <c r="M89" i="28"/>
  <c r="J89" i="28"/>
  <c r="I89" i="28"/>
  <c r="G34" i="28"/>
  <c r="G20" i="28"/>
  <c r="I19" i="28"/>
  <c r="K19" i="28"/>
  <c r="O262" i="30"/>
  <c r="N262" i="30"/>
  <c r="H57" i="30"/>
  <c r="H78" i="30"/>
  <c r="C104" i="28"/>
  <c r="C48" i="28"/>
  <c r="F76" i="30"/>
  <c r="F84" i="30"/>
  <c r="F64" i="30"/>
  <c r="F77" i="30"/>
  <c r="H77" i="30"/>
  <c r="F48" i="28"/>
  <c r="L9" i="28"/>
  <c r="J9" i="28"/>
  <c r="J82" i="30"/>
  <c r="L82" i="30"/>
  <c r="J54" i="30"/>
  <c r="L54" i="30"/>
  <c r="L123" i="28"/>
  <c r="J123" i="28"/>
  <c r="E132" i="28"/>
  <c r="L14" i="28"/>
  <c r="J14" i="28"/>
  <c r="L17" i="28"/>
  <c r="J17" i="28"/>
  <c r="D76" i="28"/>
  <c r="F61" i="25"/>
  <c r="J264" i="24"/>
  <c r="L43" i="25"/>
  <c r="H261" i="24"/>
  <c r="J261" i="24"/>
  <c r="N237" i="24"/>
  <c r="O237" i="24"/>
  <c r="O217" i="24"/>
  <c r="L195" i="24"/>
  <c r="N195" i="24"/>
  <c r="N185" i="24"/>
  <c r="O185" i="24"/>
  <c r="F165" i="24"/>
  <c r="O165" i="24"/>
  <c r="L143" i="24"/>
  <c r="N143" i="24"/>
  <c r="J123" i="24"/>
  <c r="L123" i="24"/>
  <c r="L55" i="25"/>
  <c r="F86" i="25"/>
  <c r="O266" i="24"/>
  <c r="N266" i="24"/>
  <c r="H230" i="24"/>
  <c r="J230" i="24"/>
  <c r="O210" i="24"/>
  <c r="N210" i="24"/>
  <c r="O190" i="24"/>
  <c r="L168" i="24"/>
  <c r="N168" i="24"/>
  <c r="J148" i="24"/>
  <c r="L148" i="24"/>
  <c r="L124" i="24"/>
  <c r="N124" i="24"/>
  <c r="F58" i="25"/>
  <c r="J265" i="24"/>
  <c r="J239" i="24"/>
  <c r="H197" i="24"/>
  <c r="J197" i="24"/>
  <c r="H175" i="24"/>
  <c r="J175" i="24"/>
  <c r="L61" i="25"/>
  <c r="L76" i="25"/>
  <c r="L59" i="25"/>
  <c r="L83" i="25"/>
  <c r="O236" i="24"/>
  <c r="N236" i="24"/>
  <c r="L216" i="24"/>
  <c r="N216" i="24"/>
  <c r="L186" i="24"/>
  <c r="N186" i="24"/>
  <c r="N148" i="24"/>
  <c r="O148" i="24"/>
  <c r="L128" i="24"/>
  <c r="N128" i="24"/>
  <c r="F265" i="24"/>
  <c r="H265" i="24"/>
  <c r="F218" i="24"/>
  <c r="H218" i="24"/>
  <c r="F231" i="24"/>
  <c r="H231" i="24"/>
  <c r="F229" i="24"/>
  <c r="H229" i="24"/>
  <c r="F163" i="24"/>
  <c r="H163" i="24"/>
  <c r="O63" i="24"/>
  <c r="F152" i="24"/>
  <c r="H152" i="24"/>
  <c r="O64" i="24"/>
  <c r="N64" i="24"/>
  <c r="F131" i="24"/>
  <c r="H58" i="24"/>
  <c r="L79" i="24"/>
  <c r="H86" i="24"/>
  <c r="L54" i="24"/>
  <c r="N54" i="24"/>
  <c r="O55" i="25"/>
  <c r="N55" i="25"/>
  <c r="F18" i="24"/>
  <c r="H18" i="24"/>
  <c r="P18" i="19"/>
  <c r="W14" i="17"/>
  <c r="Z14" i="17"/>
  <c r="Y14" i="17"/>
  <c r="X14" i="17"/>
  <c r="V21" i="17"/>
  <c r="P128" i="19"/>
  <c r="P116" i="19"/>
  <c r="M109" i="13"/>
  <c r="L109" i="13"/>
  <c r="K109" i="13"/>
  <c r="J109" i="13"/>
  <c r="I109" i="13"/>
  <c r="AA13" i="13"/>
  <c r="Z13" i="13"/>
  <c r="Y13" i="13"/>
  <c r="X13" i="13"/>
  <c r="W13" i="13"/>
  <c r="V20" i="13"/>
  <c r="N17" i="12"/>
  <c r="M17" i="12"/>
  <c r="L17" i="12"/>
  <c r="K17" i="12"/>
  <c r="J17" i="12"/>
  <c r="I17" i="12"/>
  <c r="L141" i="13"/>
  <c r="J141" i="13"/>
  <c r="G20" i="13"/>
  <c r="C56" i="12"/>
  <c r="K108" i="13"/>
  <c r="J108" i="13"/>
  <c r="I108" i="13"/>
  <c r="M108" i="13"/>
  <c r="L108" i="13"/>
  <c r="Q20" i="13"/>
  <c r="O42" i="10"/>
  <c r="M18" i="13"/>
  <c r="L18" i="13"/>
  <c r="K18" i="13"/>
  <c r="J18" i="13"/>
  <c r="I18" i="13"/>
  <c r="J210" i="8"/>
  <c r="L210" i="8"/>
  <c r="H81" i="8"/>
  <c r="H64" i="10"/>
  <c r="J64" i="10"/>
  <c r="O215" i="8"/>
  <c r="N215" i="8"/>
  <c r="L59" i="2"/>
  <c r="M59" i="2"/>
  <c r="G195" i="3"/>
  <c r="K47" i="2"/>
  <c r="J47" i="2"/>
  <c r="F53" i="12"/>
  <c r="V39" i="5"/>
  <c r="U39" i="5"/>
  <c r="S39" i="5"/>
  <c r="T39" i="5"/>
  <c r="W39" i="5"/>
  <c r="W40" i="5"/>
  <c r="H56" i="8"/>
  <c r="J56" i="8"/>
  <c r="T20" i="13"/>
  <c r="F39" i="8"/>
  <c r="H39" i="8"/>
  <c r="V46" i="6"/>
  <c r="U46" i="6"/>
  <c r="S46" i="6"/>
  <c r="W46" i="6"/>
  <c r="T46" i="6"/>
  <c r="H145" i="43"/>
  <c r="K145" i="43" s="1"/>
  <c r="G145" i="43"/>
  <c r="N144" i="41"/>
  <c r="O144" i="41"/>
  <c r="F14" i="41"/>
  <c r="H14" i="41"/>
  <c r="I14" i="41"/>
  <c r="H10" i="35"/>
  <c r="I10" i="35"/>
  <c r="O144" i="42"/>
  <c r="N144" i="42"/>
  <c r="Y14" i="35"/>
  <c r="X14" i="35"/>
  <c r="F9" i="38"/>
  <c r="H100" i="33"/>
  <c r="J100" i="33"/>
  <c r="N99" i="33"/>
  <c r="O99" i="33"/>
  <c r="L77" i="33"/>
  <c r="J79" i="33"/>
  <c r="L79" i="33"/>
  <c r="F84" i="33"/>
  <c r="H84" i="33"/>
  <c r="J101" i="31"/>
  <c r="L213" i="30"/>
  <c r="H38" i="31"/>
  <c r="L173" i="30"/>
  <c r="J151" i="30"/>
  <c r="L151" i="30"/>
  <c r="F76" i="31"/>
  <c r="J284" i="30"/>
  <c r="O78" i="30"/>
  <c r="N78" i="30"/>
  <c r="O62" i="31"/>
  <c r="F238" i="30"/>
  <c r="H238" i="30"/>
  <c r="J192" i="30"/>
  <c r="G160" i="28"/>
  <c r="J256" i="30"/>
  <c r="L256" i="30"/>
  <c r="I142" i="28"/>
  <c r="M142" i="28"/>
  <c r="L142" i="28"/>
  <c r="J142" i="28"/>
  <c r="K142" i="28"/>
  <c r="H54" i="30"/>
  <c r="L46" i="28"/>
  <c r="J46" i="28"/>
  <c r="J32" i="28"/>
  <c r="L32" i="28"/>
  <c r="N149" i="24"/>
  <c r="O149" i="24"/>
  <c r="L260" i="24"/>
  <c r="N130" i="24"/>
  <c r="O130" i="24"/>
  <c r="L85" i="25"/>
  <c r="F264" i="24"/>
  <c r="F33" i="24"/>
  <c r="H33" i="24"/>
  <c r="K82" i="17"/>
  <c r="I82" i="17"/>
  <c r="W42" i="12"/>
  <c r="L36" i="13"/>
  <c r="K36" i="13"/>
  <c r="J36" i="13"/>
  <c r="I36" i="13"/>
  <c r="M36" i="13"/>
  <c r="M67" i="13"/>
  <c r="L67" i="13"/>
  <c r="K67" i="13"/>
  <c r="J67" i="13"/>
  <c r="I67" i="13"/>
  <c r="O275" i="8"/>
  <c r="N275" i="8"/>
  <c r="W27" i="5"/>
  <c r="V27" i="5"/>
  <c r="U27" i="5"/>
  <c r="T27" i="5"/>
  <c r="S27" i="5"/>
  <c r="I138" i="43"/>
  <c r="H138" i="43"/>
  <c r="K138" i="43" s="1"/>
  <c r="G138" i="43"/>
  <c r="O138" i="43"/>
  <c r="N138" i="43"/>
  <c r="M138" i="43"/>
  <c r="L138" i="43"/>
  <c r="E146" i="42"/>
  <c r="G136" i="42"/>
  <c r="H136" i="42"/>
  <c r="K136" i="42" s="1"/>
  <c r="C146" i="41"/>
  <c r="O137" i="41"/>
  <c r="N137" i="41"/>
  <c r="M139" i="41"/>
  <c r="L139" i="41"/>
  <c r="O139" i="41"/>
  <c r="N139" i="41"/>
  <c r="J146" i="41"/>
  <c r="C146" i="43"/>
  <c r="H12" i="41"/>
  <c r="I12" i="41"/>
  <c r="J12" i="41"/>
  <c r="M12" i="41"/>
  <c r="L12" i="41"/>
  <c r="Q9" i="39"/>
  <c r="P9" i="39"/>
  <c r="T9" i="39"/>
  <c r="S9" i="39"/>
  <c r="R9" i="39"/>
  <c r="R15" i="41"/>
  <c r="Q15" i="41"/>
  <c r="S15" i="41"/>
  <c r="P15" i="41"/>
  <c r="T15" i="41"/>
  <c r="F12" i="41"/>
  <c r="AA20" i="40"/>
  <c r="R10" i="40"/>
  <c r="Q10" i="40"/>
  <c r="T10" i="40"/>
  <c r="S10" i="40"/>
  <c r="P10" i="40"/>
  <c r="AN31" i="35"/>
  <c r="F8" i="39"/>
  <c r="H8" i="39"/>
  <c r="I8" i="39"/>
  <c r="O15" i="35"/>
  <c r="P15" i="35"/>
  <c r="O11" i="35"/>
  <c r="P11" i="35"/>
  <c r="N139" i="42"/>
  <c r="O139" i="42"/>
  <c r="O128" i="37"/>
  <c r="N128" i="37"/>
  <c r="D129" i="37"/>
  <c r="M125" i="37"/>
  <c r="L125" i="37"/>
  <c r="K125" i="37"/>
  <c r="N125" i="37"/>
  <c r="O125" i="37"/>
  <c r="K126" i="37"/>
  <c r="K128" i="37"/>
  <c r="Y37" i="35"/>
  <c r="AF15" i="35"/>
  <c r="AE15" i="35"/>
  <c r="F6" i="39"/>
  <c r="F9" i="39"/>
  <c r="F11" i="39"/>
  <c r="F12" i="39"/>
  <c r="AQ13" i="35"/>
  <c r="AP13" i="35"/>
  <c r="AO13" i="35"/>
  <c r="AN13" i="35"/>
  <c r="AR13" i="35"/>
  <c r="I30" i="35"/>
  <c r="H30" i="35"/>
  <c r="H126" i="37"/>
  <c r="G126" i="37"/>
  <c r="I126" i="37"/>
  <c r="M126" i="37"/>
  <c r="L126" i="37"/>
  <c r="F8" i="38"/>
  <c r="I8" i="38"/>
  <c r="H8" i="38"/>
  <c r="H80" i="33"/>
  <c r="H40" i="33"/>
  <c r="H82" i="33"/>
  <c r="J39" i="33"/>
  <c r="L39" i="33"/>
  <c r="J11" i="33"/>
  <c r="L11" i="33"/>
  <c r="H97" i="33"/>
  <c r="G109" i="33"/>
  <c r="H109" i="33" s="1"/>
  <c r="H36" i="33"/>
  <c r="J14" i="33"/>
  <c r="L14" i="33"/>
  <c r="L36" i="33"/>
  <c r="N36" i="33"/>
  <c r="H105" i="33"/>
  <c r="H64" i="33"/>
  <c r="L31" i="33"/>
  <c r="N31" i="33"/>
  <c r="J63" i="33"/>
  <c r="J62" i="33"/>
  <c r="N81" i="33"/>
  <c r="O81" i="33"/>
  <c r="H63" i="33"/>
  <c r="H32" i="33"/>
  <c r="L10" i="33"/>
  <c r="N10" i="33"/>
  <c r="H37" i="33"/>
  <c r="J85" i="33"/>
  <c r="L85" i="33"/>
  <c r="L58" i="33"/>
  <c r="N64" i="33"/>
  <c r="O64" i="33"/>
  <c r="O101" i="33"/>
  <c r="F98" i="33"/>
  <c r="F32" i="33"/>
  <c r="F105" i="33"/>
  <c r="F18" i="33"/>
  <c r="H18" i="33"/>
  <c r="F80" i="33"/>
  <c r="F85" i="33"/>
  <c r="H85" i="33"/>
  <c r="F53" i="33"/>
  <c r="O31" i="31"/>
  <c r="N31" i="31"/>
  <c r="L102" i="31"/>
  <c r="L31" i="31"/>
  <c r="O53" i="31"/>
  <c r="N53" i="31"/>
  <c r="N55" i="31"/>
  <c r="O55" i="31"/>
  <c r="L53" i="31"/>
  <c r="L101" i="31"/>
  <c r="L65" i="31"/>
  <c r="L100" i="31"/>
  <c r="J55" i="31"/>
  <c r="J76" i="31"/>
  <c r="J59" i="31"/>
  <c r="J83" i="31"/>
  <c r="L83" i="31"/>
  <c r="H212" i="30"/>
  <c r="L207" i="30"/>
  <c r="N207" i="30"/>
  <c r="H215" i="30"/>
  <c r="F211" i="30"/>
  <c r="F216" i="30"/>
  <c r="H216" i="30"/>
  <c r="F213" i="30"/>
  <c r="H213" i="30"/>
  <c r="H106" i="31"/>
  <c r="J106" i="31"/>
  <c r="O215" i="30"/>
  <c r="N215" i="30"/>
  <c r="H54" i="31"/>
  <c r="J54" i="31"/>
  <c r="H37" i="31"/>
  <c r="J37" i="31"/>
  <c r="H103" i="31"/>
  <c r="H75" i="31"/>
  <c r="H107" i="31"/>
  <c r="H101" i="31"/>
  <c r="O152" i="30"/>
  <c r="N152" i="30"/>
  <c r="H127" i="30"/>
  <c r="O165" i="30"/>
  <c r="N165" i="30"/>
  <c r="O170" i="30"/>
  <c r="N170" i="30"/>
  <c r="F167" i="30"/>
  <c r="F172" i="30"/>
  <c r="H175" i="30"/>
  <c r="L146" i="30"/>
  <c r="L142" i="30"/>
  <c r="J152" i="30"/>
  <c r="L147" i="30"/>
  <c r="O144" i="30"/>
  <c r="L152" i="30"/>
  <c r="O147" i="30"/>
  <c r="N147" i="30"/>
  <c r="F127" i="30"/>
  <c r="H124" i="30"/>
  <c r="H129" i="30"/>
  <c r="L119" i="30"/>
  <c r="J129" i="30"/>
  <c r="L77" i="30"/>
  <c r="F54" i="31"/>
  <c r="F34" i="31"/>
  <c r="H34" i="31"/>
  <c r="F40" i="31"/>
  <c r="F61" i="31"/>
  <c r="F63" i="31"/>
  <c r="F98" i="31"/>
  <c r="O276" i="30"/>
  <c r="N276" i="30"/>
  <c r="L280" i="30"/>
  <c r="H278" i="30"/>
  <c r="J279" i="30"/>
  <c r="O280" i="30"/>
  <c r="N280" i="30"/>
  <c r="F277" i="30"/>
  <c r="F282" i="30"/>
  <c r="H285" i="30"/>
  <c r="O61" i="30"/>
  <c r="H166" i="30"/>
  <c r="J125" i="30"/>
  <c r="O81" i="30"/>
  <c r="N81" i="30"/>
  <c r="L239" i="30"/>
  <c r="J232" i="30"/>
  <c r="J236" i="30"/>
  <c r="J241" i="30"/>
  <c r="H234" i="30"/>
  <c r="L233" i="30"/>
  <c r="J229" i="30"/>
  <c r="J234" i="30"/>
  <c r="L237" i="30"/>
  <c r="K153" i="28"/>
  <c r="J153" i="28"/>
  <c r="I153" i="28"/>
  <c r="M153" i="28"/>
  <c r="L153" i="28"/>
  <c r="M103" i="28"/>
  <c r="L103" i="28"/>
  <c r="J103" i="28"/>
  <c r="K103" i="28"/>
  <c r="I103" i="28"/>
  <c r="O187" i="30"/>
  <c r="N187" i="30"/>
  <c r="J188" i="30"/>
  <c r="H187" i="30"/>
  <c r="N186" i="30"/>
  <c r="O186" i="30"/>
  <c r="F196" i="30"/>
  <c r="L193" i="30"/>
  <c r="L196" i="30"/>
  <c r="J130" i="28"/>
  <c r="I130" i="28"/>
  <c r="K130" i="28"/>
  <c r="M130" i="28"/>
  <c r="L130" i="28"/>
  <c r="J255" i="30"/>
  <c r="H252" i="30"/>
  <c r="H257" i="30"/>
  <c r="H262" i="30"/>
  <c r="F253" i="30"/>
  <c r="O261" i="30"/>
  <c r="N261" i="30"/>
  <c r="N252" i="30"/>
  <c r="O252" i="30"/>
  <c r="F257" i="30"/>
  <c r="F190" i="30"/>
  <c r="I100" i="28"/>
  <c r="K100" i="28"/>
  <c r="I61" i="28"/>
  <c r="K61" i="28"/>
  <c r="K24" i="28"/>
  <c r="J24" i="28"/>
  <c r="I24" i="28"/>
  <c r="M24" i="28"/>
  <c r="L24" i="28"/>
  <c r="I39" i="28"/>
  <c r="M39" i="28"/>
  <c r="J39" i="28"/>
  <c r="K39" i="28"/>
  <c r="L39" i="28"/>
  <c r="I116" i="28"/>
  <c r="M116" i="28"/>
  <c r="L116" i="28"/>
  <c r="K116" i="28"/>
  <c r="J116" i="28"/>
  <c r="K33" i="28"/>
  <c r="L33" i="28"/>
  <c r="J33" i="28"/>
  <c r="M33" i="28"/>
  <c r="I33" i="28"/>
  <c r="M111" i="28"/>
  <c r="L111" i="28"/>
  <c r="I111" i="28"/>
  <c r="K111" i="28"/>
  <c r="J111" i="28"/>
  <c r="H118" i="28"/>
  <c r="L194" i="30"/>
  <c r="M126" i="28"/>
  <c r="K126" i="28"/>
  <c r="J126" i="28"/>
  <c r="I126" i="28"/>
  <c r="L126" i="28"/>
  <c r="J87" i="28"/>
  <c r="I87" i="28"/>
  <c r="M87" i="28"/>
  <c r="L87" i="28"/>
  <c r="K87" i="28"/>
  <c r="H65" i="30"/>
  <c r="H86" i="30"/>
  <c r="C76" i="28"/>
  <c r="C160" i="28"/>
  <c r="C90" i="28"/>
  <c r="C20" i="28"/>
  <c r="F60" i="30"/>
  <c r="F54" i="30"/>
  <c r="F75" i="30"/>
  <c r="F85" i="30"/>
  <c r="F62" i="28"/>
  <c r="F132" i="28"/>
  <c r="J53" i="30"/>
  <c r="J60" i="30"/>
  <c r="L60" i="30"/>
  <c r="J62" i="30"/>
  <c r="L62" i="30"/>
  <c r="J98" i="28"/>
  <c r="L98" i="28"/>
  <c r="J101" i="28"/>
  <c r="L101" i="28"/>
  <c r="J36" i="28"/>
  <c r="L36" i="28"/>
  <c r="J144" i="28"/>
  <c r="L144" i="28"/>
  <c r="L75" i="28"/>
  <c r="J75" i="28"/>
  <c r="J113" i="28"/>
  <c r="L113" i="28"/>
  <c r="L100" i="28"/>
  <c r="J100" i="28"/>
  <c r="E34" i="28"/>
  <c r="D62" i="28"/>
  <c r="D118" i="28"/>
  <c r="D146" i="28"/>
  <c r="L262" i="24"/>
  <c r="F43" i="25"/>
  <c r="H235" i="24"/>
  <c r="J235" i="24"/>
  <c r="N215" i="24"/>
  <c r="O215" i="24"/>
  <c r="O195" i="24"/>
  <c r="L173" i="24"/>
  <c r="N173" i="24"/>
  <c r="O163" i="24"/>
  <c r="N163" i="24"/>
  <c r="F143" i="24"/>
  <c r="O143" i="24"/>
  <c r="L121" i="24"/>
  <c r="N121" i="24"/>
  <c r="L38" i="25"/>
  <c r="F54" i="25"/>
  <c r="H264" i="24"/>
  <c r="O240" i="24"/>
  <c r="N240" i="24"/>
  <c r="H208" i="24"/>
  <c r="J208" i="24"/>
  <c r="O188" i="24"/>
  <c r="N188" i="24"/>
  <c r="F168" i="24"/>
  <c r="O168" i="24"/>
  <c r="L146" i="24"/>
  <c r="N146" i="24"/>
  <c r="O124" i="24"/>
  <c r="L41" i="25"/>
  <c r="L263" i="24"/>
  <c r="L237" i="24"/>
  <c r="J217" i="24"/>
  <c r="J151" i="24"/>
  <c r="L42" i="25"/>
  <c r="L84" i="25"/>
  <c r="L78" i="25"/>
  <c r="J258" i="24"/>
  <c r="L258" i="24"/>
  <c r="H234" i="24"/>
  <c r="J234" i="24"/>
  <c r="O216" i="24"/>
  <c r="J196" i="24"/>
  <c r="L196" i="24"/>
  <c r="O186" i="24"/>
  <c r="J166" i="24"/>
  <c r="L166" i="24"/>
  <c r="H146" i="24"/>
  <c r="J146" i="24"/>
  <c r="O128" i="24"/>
  <c r="F128" i="24"/>
  <c r="F241" i="24"/>
  <c r="F77" i="24"/>
  <c r="F236" i="24"/>
  <c r="H236" i="24"/>
  <c r="F237" i="24"/>
  <c r="H237" i="24"/>
  <c r="F171" i="24"/>
  <c r="H171" i="24"/>
  <c r="N61" i="24"/>
  <c r="O61" i="24"/>
  <c r="F257" i="24"/>
  <c r="H257" i="24"/>
  <c r="F255" i="24"/>
  <c r="H255" i="24"/>
  <c r="F97" i="24"/>
  <c r="H97" i="24"/>
  <c r="H62" i="24"/>
  <c r="F126" i="24"/>
  <c r="H126" i="24"/>
  <c r="J75" i="24"/>
  <c r="L75" i="24"/>
  <c r="L81" i="24"/>
  <c r="F19" i="24"/>
  <c r="H19" i="24"/>
  <c r="Y19" i="22"/>
  <c r="X19" i="22"/>
  <c r="AA19" i="22"/>
  <c r="AB19" i="22"/>
  <c r="Z19" i="22"/>
  <c r="L62" i="24"/>
  <c r="N62" i="24"/>
  <c r="N53" i="25"/>
  <c r="O53" i="25"/>
  <c r="O79" i="25"/>
  <c r="N79" i="25"/>
  <c r="Y19" i="17"/>
  <c r="X19" i="17"/>
  <c r="W19" i="17"/>
  <c r="Z19" i="17"/>
  <c r="P90" i="19"/>
  <c r="P139" i="19"/>
  <c r="O147" i="19"/>
  <c r="F77" i="17"/>
  <c r="F65" i="17"/>
  <c r="C133" i="17"/>
  <c r="V12" i="14"/>
  <c r="U12" i="14"/>
  <c r="T12" i="14"/>
  <c r="D104" i="13"/>
  <c r="L29" i="13"/>
  <c r="J29" i="13"/>
  <c r="E56" i="12"/>
  <c r="F33" i="10"/>
  <c r="O33" i="10"/>
  <c r="J94" i="13"/>
  <c r="I94" i="13"/>
  <c r="M94" i="13"/>
  <c r="L94" i="13"/>
  <c r="K94" i="13"/>
  <c r="V56" i="12"/>
  <c r="U56" i="12"/>
  <c r="X56" i="12"/>
  <c r="F104" i="13"/>
  <c r="L10" i="12"/>
  <c r="K10" i="12"/>
  <c r="G23" i="19"/>
  <c r="Y12" i="16"/>
  <c r="X12" i="16"/>
  <c r="W12" i="16"/>
  <c r="Z12" i="16"/>
  <c r="D20" i="13"/>
  <c r="H121" i="8"/>
  <c r="J121" i="8"/>
  <c r="H190" i="8"/>
  <c r="J190" i="8"/>
  <c r="H240" i="8"/>
  <c r="O56" i="8"/>
  <c r="N56" i="8"/>
  <c r="O273" i="8"/>
  <c r="N273" i="8"/>
  <c r="L195" i="8"/>
  <c r="L85" i="8"/>
  <c r="A12" i="12"/>
  <c r="M173" i="3"/>
  <c r="L173" i="3"/>
  <c r="J55" i="8"/>
  <c r="K136" i="3"/>
  <c r="J136" i="3"/>
  <c r="F33" i="8"/>
  <c r="H33" i="8"/>
  <c r="F258" i="8"/>
  <c r="H258" i="8"/>
  <c r="K29" i="6"/>
  <c r="J29" i="6"/>
  <c r="L29" i="6"/>
  <c r="I29" i="6"/>
  <c r="M29" i="6"/>
  <c r="M30" i="6"/>
  <c r="H138" i="42"/>
  <c r="K138" i="42" s="1"/>
  <c r="G138" i="42"/>
  <c r="Y8" i="35"/>
  <c r="X8" i="35"/>
  <c r="J33" i="33"/>
  <c r="I18" i="35"/>
  <c r="F59" i="33"/>
  <c r="O99" i="31"/>
  <c r="N99" i="31"/>
  <c r="N56" i="31"/>
  <c r="O56" i="31"/>
  <c r="L215" i="30"/>
  <c r="H42" i="31"/>
  <c r="L164" i="30"/>
  <c r="O169" i="30"/>
  <c r="N169" i="30"/>
  <c r="H151" i="30"/>
  <c r="N128" i="30"/>
  <c r="O128" i="30"/>
  <c r="F86" i="31"/>
  <c r="J285" i="30"/>
  <c r="O32" i="31"/>
  <c r="H150" i="30"/>
  <c r="L236" i="30"/>
  <c r="H241" i="30"/>
  <c r="J254" i="30"/>
  <c r="H256" i="30"/>
  <c r="J56" i="30"/>
  <c r="L231" i="24"/>
  <c r="N231" i="24"/>
  <c r="H194" i="24"/>
  <c r="J194" i="24"/>
  <c r="H233" i="24"/>
  <c r="L62" i="25"/>
  <c r="O192" i="24"/>
  <c r="N192" i="24"/>
  <c r="F208" i="24"/>
  <c r="J86" i="24"/>
  <c r="O56" i="24"/>
  <c r="N56" i="24"/>
  <c r="O85" i="25"/>
  <c r="N85" i="25"/>
  <c r="J132" i="17"/>
  <c r="I132" i="17"/>
  <c r="M132" i="17"/>
  <c r="L132" i="17"/>
  <c r="K132" i="17"/>
  <c r="O81" i="10"/>
  <c r="N81" i="10"/>
  <c r="H188" i="8"/>
  <c r="F219" i="8"/>
  <c r="H219" i="8"/>
  <c r="N137" i="42"/>
  <c r="O137" i="42"/>
  <c r="L137" i="42"/>
  <c r="M137" i="42"/>
  <c r="J146" i="42"/>
  <c r="H143" i="43"/>
  <c r="K143" i="43" s="1"/>
  <c r="G143" i="43"/>
  <c r="I143" i="43"/>
  <c r="M143" i="43"/>
  <c r="L143" i="43"/>
  <c r="I141" i="43"/>
  <c r="H141" i="43"/>
  <c r="K141" i="43" s="1"/>
  <c r="G141" i="43"/>
  <c r="M142" i="43"/>
  <c r="L142" i="43"/>
  <c r="O142" i="43"/>
  <c r="N142" i="43"/>
  <c r="O145" i="41"/>
  <c r="N145" i="41"/>
  <c r="O141" i="41"/>
  <c r="N141" i="41"/>
  <c r="M141" i="41"/>
  <c r="L141" i="41"/>
  <c r="L9" i="40"/>
  <c r="N9" i="40"/>
  <c r="Q9" i="40"/>
  <c r="P9" i="40"/>
  <c r="C16" i="41"/>
  <c r="Q6" i="39"/>
  <c r="P6" i="39"/>
  <c r="S6" i="39"/>
  <c r="R6" i="39"/>
  <c r="T6" i="39"/>
  <c r="T12" i="39"/>
  <c r="T10" i="39"/>
  <c r="AA20" i="39" s="1"/>
  <c r="T8" i="39"/>
  <c r="T7" i="39"/>
  <c r="AA19" i="39" s="1"/>
  <c r="T11" i="39"/>
  <c r="G16" i="41"/>
  <c r="J6" i="41"/>
  <c r="I6" i="41"/>
  <c r="H6" i="41"/>
  <c r="J14" i="41"/>
  <c r="L6" i="41"/>
  <c r="M6" i="41"/>
  <c r="J11" i="41"/>
  <c r="I9" i="39"/>
  <c r="H9" i="39"/>
  <c r="M9" i="39"/>
  <c r="J9" i="39"/>
  <c r="L9" i="39"/>
  <c r="F15" i="41"/>
  <c r="H15" i="35"/>
  <c r="I15" i="35"/>
  <c r="H11" i="35"/>
  <c r="I11" i="35"/>
  <c r="X40" i="35"/>
  <c r="Y40" i="35"/>
  <c r="AO36" i="35"/>
  <c r="Y31" i="35"/>
  <c r="N145" i="42"/>
  <c r="O145" i="42"/>
  <c r="AF10" i="35"/>
  <c r="AE10" i="35"/>
  <c r="F10" i="39"/>
  <c r="I10" i="39"/>
  <c r="H10" i="39"/>
  <c r="AQ10" i="35"/>
  <c r="AP10" i="35"/>
  <c r="AO10" i="35"/>
  <c r="AN10" i="35"/>
  <c r="AR10" i="35"/>
  <c r="I125" i="37"/>
  <c r="G125" i="37"/>
  <c r="H125" i="37"/>
  <c r="I38" i="35"/>
  <c r="H38" i="35"/>
  <c r="I128" i="37"/>
  <c r="H128" i="37"/>
  <c r="G128" i="37"/>
  <c r="F129" i="37"/>
  <c r="M128" i="37"/>
  <c r="L128" i="37"/>
  <c r="S10" i="39"/>
  <c r="R10" i="39"/>
  <c r="F77" i="33"/>
  <c r="O38" i="33"/>
  <c r="O79" i="33"/>
  <c r="L35" i="33"/>
  <c r="N35" i="33"/>
  <c r="L9" i="33"/>
  <c r="N9" i="33"/>
  <c r="H57" i="33"/>
  <c r="O34" i="33"/>
  <c r="N34" i="33"/>
  <c r="L12" i="33"/>
  <c r="N12" i="33"/>
  <c r="L38" i="33"/>
  <c r="N38" i="33"/>
  <c r="N103" i="33"/>
  <c r="O103" i="33"/>
  <c r="L61" i="33"/>
  <c r="J17" i="33"/>
  <c r="J104" i="33"/>
  <c r="J64" i="33"/>
  <c r="N80" i="33"/>
  <c r="O80" i="33"/>
  <c r="L60" i="33"/>
  <c r="O10" i="33"/>
  <c r="H39" i="33"/>
  <c r="L81" i="33"/>
  <c r="O53" i="33"/>
  <c r="N53" i="33"/>
  <c r="F42" i="33"/>
  <c r="O42" i="33"/>
  <c r="J10" i="33"/>
  <c r="O100" i="33"/>
  <c r="F35" i="33"/>
  <c r="F108" i="33"/>
  <c r="F40" i="33"/>
  <c r="F81" i="33"/>
  <c r="F54" i="33"/>
  <c r="H54" i="33"/>
  <c r="F55" i="33"/>
  <c r="J87" i="31"/>
  <c r="F76" i="33"/>
  <c r="L36" i="31"/>
  <c r="N36" i="31"/>
  <c r="J79" i="31"/>
  <c r="O40" i="31"/>
  <c r="N40" i="31"/>
  <c r="O61" i="31"/>
  <c r="N61" i="31"/>
  <c r="O63" i="31"/>
  <c r="N63" i="31"/>
  <c r="N98" i="31"/>
  <c r="O98" i="31"/>
  <c r="L61" i="31"/>
  <c r="L109" i="31"/>
  <c r="L76" i="31"/>
  <c r="L108" i="31"/>
  <c r="N108" i="31"/>
  <c r="J104" i="31"/>
  <c r="J63" i="31"/>
  <c r="J84" i="31"/>
  <c r="J78" i="31"/>
  <c r="J102" i="31"/>
  <c r="H207" i="30"/>
  <c r="F217" i="30"/>
  <c r="O211" i="30"/>
  <c r="N211" i="30"/>
  <c r="F208" i="30"/>
  <c r="H208" i="30"/>
  <c r="N216" i="30"/>
  <c r="O216" i="30"/>
  <c r="O213" i="30"/>
  <c r="N213" i="30"/>
  <c r="H81" i="31"/>
  <c r="H62" i="31"/>
  <c r="H40" i="31"/>
  <c r="H83" i="31"/>
  <c r="H39" i="31"/>
  <c r="J39" i="31"/>
  <c r="H109" i="31"/>
  <c r="O60" i="30"/>
  <c r="L175" i="30"/>
  <c r="O167" i="30"/>
  <c r="N167" i="30"/>
  <c r="F164" i="30"/>
  <c r="H164" i="30"/>
  <c r="N172" i="30"/>
  <c r="O172" i="30"/>
  <c r="H167" i="30"/>
  <c r="J167" i="30"/>
  <c r="N278" i="30"/>
  <c r="O278" i="30"/>
  <c r="F144" i="30"/>
  <c r="J144" i="30"/>
  <c r="J149" i="30"/>
  <c r="L144" i="30"/>
  <c r="N144" i="30"/>
  <c r="F149" i="30"/>
  <c r="O149" i="30"/>
  <c r="J123" i="30"/>
  <c r="F126" i="30"/>
  <c r="H121" i="30"/>
  <c r="F131" i="30"/>
  <c r="H126" i="30"/>
  <c r="J126" i="30"/>
  <c r="J121" i="30"/>
  <c r="L121" i="30"/>
  <c r="F81" i="31"/>
  <c r="F35" i="31"/>
  <c r="F62" i="31"/>
  <c r="F59" i="31"/>
  <c r="F80" i="31"/>
  <c r="F82" i="31"/>
  <c r="F106" i="31"/>
  <c r="F284" i="30"/>
  <c r="F281" i="30"/>
  <c r="O277" i="30"/>
  <c r="N277" i="30"/>
  <c r="F274" i="30"/>
  <c r="N282" i="30"/>
  <c r="O282" i="30"/>
  <c r="H277" i="30"/>
  <c r="J277" i="30"/>
  <c r="O143" i="30"/>
  <c r="N143" i="30"/>
  <c r="L80" i="30"/>
  <c r="N80" i="30"/>
  <c r="O59" i="30"/>
  <c r="N59" i="30"/>
  <c r="O75" i="31"/>
  <c r="F163" i="30"/>
  <c r="L56" i="30"/>
  <c r="J233" i="30"/>
  <c r="F236" i="30"/>
  <c r="F240" i="30"/>
  <c r="J230" i="30"/>
  <c r="O236" i="30"/>
  <c r="N236" i="30"/>
  <c r="J235" i="30"/>
  <c r="H239" i="30"/>
  <c r="L229" i="30"/>
  <c r="J239" i="30"/>
  <c r="M152" i="28"/>
  <c r="L152" i="28"/>
  <c r="H160" i="28"/>
  <c r="J152" i="28"/>
  <c r="K152" i="28"/>
  <c r="I152" i="28"/>
  <c r="F259" i="30"/>
  <c r="J195" i="30"/>
  <c r="J186" i="30"/>
  <c r="F189" i="30"/>
  <c r="O188" i="30"/>
  <c r="H197" i="30"/>
  <c r="L191" i="30"/>
  <c r="F254" i="30"/>
  <c r="O254" i="30"/>
  <c r="N254" i="30"/>
  <c r="O259" i="30"/>
  <c r="N259" i="30"/>
  <c r="L252" i="30"/>
  <c r="O253" i="30"/>
  <c r="N253" i="30"/>
  <c r="L257" i="30"/>
  <c r="L262" i="30"/>
  <c r="O257" i="30"/>
  <c r="N257" i="30"/>
  <c r="K98" i="28"/>
  <c r="I98" i="28"/>
  <c r="M60" i="28"/>
  <c r="L60" i="28"/>
  <c r="I60" i="28"/>
  <c r="K60" i="28"/>
  <c r="J60" i="28"/>
  <c r="I10" i="28"/>
  <c r="K10" i="28"/>
  <c r="I47" i="28"/>
  <c r="M47" i="28"/>
  <c r="L47" i="28"/>
  <c r="K47" i="28"/>
  <c r="J47" i="28"/>
  <c r="I125" i="28"/>
  <c r="L125" i="28"/>
  <c r="K125" i="28"/>
  <c r="J125" i="28"/>
  <c r="M125" i="28"/>
  <c r="M42" i="28"/>
  <c r="L42" i="28"/>
  <c r="I42" i="28"/>
  <c r="J42" i="28"/>
  <c r="K42" i="28"/>
  <c r="H48" i="28"/>
  <c r="M120" i="28"/>
  <c r="L120" i="28"/>
  <c r="K120" i="28"/>
  <c r="J120" i="28"/>
  <c r="I120" i="28"/>
  <c r="G132" i="28"/>
  <c r="M23" i="28"/>
  <c r="J23" i="28"/>
  <c r="I23" i="28"/>
  <c r="K23" i="28"/>
  <c r="L23" i="28"/>
  <c r="G118" i="28"/>
  <c r="K37" i="28"/>
  <c r="I37" i="28"/>
  <c r="K114" i="28"/>
  <c r="I114" i="28"/>
  <c r="H192" i="30"/>
  <c r="H76" i="30"/>
  <c r="C34" i="28"/>
  <c r="F63" i="30"/>
  <c r="H63" i="30"/>
  <c r="F62" i="30"/>
  <c r="F83" i="30"/>
  <c r="F104" i="28"/>
  <c r="J64" i="30"/>
  <c r="J59" i="30"/>
  <c r="L59" i="30"/>
  <c r="J79" i="30"/>
  <c r="J81" i="30"/>
  <c r="L81" i="30"/>
  <c r="E62" i="28"/>
  <c r="L54" i="28"/>
  <c r="J54" i="28"/>
  <c r="J38" i="28"/>
  <c r="L38" i="28"/>
  <c r="J115" i="28"/>
  <c r="L115" i="28"/>
  <c r="L31" i="28"/>
  <c r="J31" i="28"/>
  <c r="L109" i="28"/>
  <c r="J109" i="28"/>
  <c r="L43" i="28"/>
  <c r="J43" i="28"/>
  <c r="L112" i="28"/>
  <c r="J112" i="28"/>
  <c r="L40" i="25"/>
  <c r="L35" i="25"/>
  <c r="J259" i="24"/>
  <c r="L259" i="24"/>
  <c r="H213" i="24"/>
  <c r="J213" i="24"/>
  <c r="N193" i="24"/>
  <c r="O193" i="24"/>
  <c r="F173" i="24"/>
  <c r="O173" i="24"/>
  <c r="L151" i="24"/>
  <c r="N151" i="24"/>
  <c r="O141" i="24"/>
  <c r="N141" i="24"/>
  <c r="F121" i="24"/>
  <c r="O121" i="24"/>
  <c r="F38" i="25"/>
  <c r="F62" i="25"/>
  <c r="H238" i="24"/>
  <c r="J238" i="24"/>
  <c r="O218" i="24"/>
  <c r="N218" i="24"/>
  <c r="H186" i="24"/>
  <c r="J186" i="24"/>
  <c r="N166" i="24"/>
  <c r="O166" i="24"/>
  <c r="O146" i="24"/>
  <c r="N122" i="24"/>
  <c r="O122" i="24"/>
  <c r="F41" i="25"/>
  <c r="L215" i="24"/>
  <c r="J195" i="24"/>
  <c r="J173" i="24"/>
  <c r="L149" i="24"/>
  <c r="F42" i="25"/>
  <c r="L86" i="25"/>
  <c r="L256" i="24"/>
  <c r="N256" i="24"/>
  <c r="O214" i="24"/>
  <c r="N214" i="24"/>
  <c r="L194" i="24"/>
  <c r="N194" i="24"/>
  <c r="L164" i="24"/>
  <c r="N164" i="24"/>
  <c r="O126" i="24"/>
  <c r="N126" i="24"/>
  <c r="F209" i="24"/>
  <c r="H209" i="24"/>
  <c r="F207" i="24"/>
  <c r="H207" i="24"/>
  <c r="F85" i="24"/>
  <c r="F83" i="24"/>
  <c r="F230" i="24"/>
  <c r="F234" i="24"/>
  <c r="F124" i="24"/>
  <c r="H59" i="24"/>
  <c r="J59" i="24"/>
  <c r="F262" i="24"/>
  <c r="H262" i="24"/>
  <c r="F263" i="24"/>
  <c r="H263" i="24"/>
  <c r="F141" i="24"/>
  <c r="H141" i="24"/>
  <c r="F105" i="24"/>
  <c r="H105" i="24"/>
  <c r="F125" i="24"/>
  <c r="J81" i="24"/>
  <c r="O54" i="24"/>
  <c r="L82" i="24"/>
  <c r="N82" i="24"/>
  <c r="H78" i="24"/>
  <c r="J78" i="24"/>
  <c r="AB17" i="22"/>
  <c r="Y17" i="22"/>
  <c r="Z17" i="22"/>
  <c r="X17" i="22"/>
  <c r="AA17" i="22"/>
  <c r="L53" i="24"/>
  <c r="N57" i="25"/>
  <c r="O57" i="25"/>
  <c r="O83" i="24"/>
  <c r="N83" i="24"/>
  <c r="M113" i="17"/>
  <c r="L113" i="17"/>
  <c r="K113" i="17"/>
  <c r="J113" i="17"/>
  <c r="I113" i="17"/>
  <c r="U9" i="17"/>
  <c r="P126" i="19"/>
  <c r="L74" i="17"/>
  <c r="K74" i="17"/>
  <c r="J74" i="17"/>
  <c r="I74" i="17"/>
  <c r="M74" i="17"/>
  <c r="P150" i="19"/>
  <c r="O149" i="19"/>
  <c r="M54" i="17"/>
  <c r="L54" i="17"/>
  <c r="K54" i="17"/>
  <c r="J54" i="17"/>
  <c r="I54" i="17"/>
  <c r="C93" i="17"/>
  <c r="N79" i="19"/>
  <c r="M83" i="13"/>
  <c r="L83" i="13"/>
  <c r="K83" i="13"/>
  <c r="J83" i="13"/>
  <c r="I83" i="13"/>
  <c r="M157" i="13"/>
  <c r="L157" i="13"/>
  <c r="J157" i="13"/>
  <c r="I157" i="13"/>
  <c r="K157" i="13"/>
  <c r="L115" i="13"/>
  <c r="J115" i="13"/>
  <c r="I16" i="13"/>
  <c r="M16" i="13"/>
  <c r="L16" i="13"/>
  <c r="K16" i="13"/>
  <c r="J16" i="13"/>
  <c r="V48" i="12"/>
  <c r="U48" i="12"/>
  <c r="X48" i="12"/>
  <c r="X50" i="12"/>
  <c r="E90" i="13"/>
  <c r="L52" i="12"/>
  <c r="K52" i="12"/>
  <c r="X57" i="12"/>
  <c r="V57" i="12"/>
  <c r="U57" i="12"/>
  <c r="M93" i="13"/>
  <c r="L93" i="13"/>
  <c r="K93" i="13"/>
  <c r="J93" i="13"/>
  <c r="I93" i="13"/>
  <c r="O257" i="8"/>
  <c r="F57" i="8"/>
  <c r="O57" i="8"/>
  <c r="H32" i="10"/>
  <c r="O172" i="8"/>
  <c r="J230" i="8"/>
  <c r="O185" i="8"/>
  <c r="N185" i="8"/>
  <c r="J83" i="8"/>
  <c r="L83" i="8"/>
  <c r="K163" i="3"/>
  <c r="L163" i="3"/>
  <c r="J163" i="3"/>
  <c r="N163" i="3"/>
  <c r="M163" i="3"/>
  <c r="I196" i="3"/>
  <c r="S22" i="5"/>
  <c r="W22" i="5"/>
  <c r="V22" i="5"/>
  <c r="U22" i="5"/>
  <c r="T22" i="5"/>
  <c r="W24" i="5"/>
  <c r="J18" i="6"/>
  <c r="I18" i="6"/>
  <c r="M18" i="6"/>
  <c r="L18" i="6"/>
  <c r="K18" i="6"/>
  <c r="F119" i="8"/>
  <c r="H119" i="8"/>
  <c r="U51" i="6"/>
  <c r="T51" i="6"/>
  <c r="W51" i="6"/>
  <c r="V51" i="6"/>
  <c r="S51" i="6"/>
  <c r="M9" i="6"/>
  <c r="L9" i="6"/>
  <c r="K9" i="6"/>
  <c r="J9" i="6"/>
  <c r="I9" i="6"/>
  <c r="L143" i="42"/>
  <c r="O143" i="42"/>
  <c r="N143" i="42"/>
  <c r="M143" i="42"/>
  <c r="Y12" i="35"/>
  <c r="X12" i="35"/>
  <c r="AF8" i="35"/>
  <c r="AE8" i="35"/>
  <c r="AQ12" i="35"/>
  <c r="AP12" i="35"/>
  <c r="AO12" i="35"/>
  <c r="AN12" i="35"/>
  <c r="AR12" i="35"/>
  <c r="J101" i="33"/>
  <c r="J108" i="33"/>
  <c r="O78" i="33"/>
  <c r="F58" i="33"/>
  <c r="O101" i="31"/>
  <c r="N101" i="31"/>
  <c r="L87" i="31"/>
  <c r="J99" i="31"/>
  <c r="F210" i="30"/>
  <c r="O210" i="30"/>
  <c r="F121" i="30"/>
  <c r="L174" i="30"/>
  <c r="O123" i="30"/>
  <c r="N123" i="30"/>
  <c r="O64" i="30"/>
  <c r="N64" i="30"/>
  <c r="F109" i="31"/>
  <c r="L279" i="30"/>
  <c r="H119" i="30"/>
  <c r="J240" i="30"/>
  <c r="I143" i="28"/>
  <c r="K143" i="28"/>
  <c r="L185" i="30"/>
  <c r="J263" i="30"/>
  <c r="K31" i="28"/>
  <c r="I31" i="28"/>
  <c r="I137" i="28"/>
  <c r="K137" i="28"/>
  <c r="L137" i="28"/>
  <c r="J137" i="28"/>
  <c r="M137" i="28"/>
  <c r="F53" i="30"/>
  <c r="J37" i="28"/>
  <c r="L37" i="28"/>
  <c r="O257" i="24"/>
  <c r="L230" i="24"/>
  <c r="N230" i="24"/>
  <c r="F153" i="24"/>
  <c r="L85" i="24"/>
  <c r="Z15" i="15"/>
  <c r="X15" i="15"/>
  <c r="I60" i="13"/>
  <c r="K60" i="13"/>
  <c r="G147" i="19"/>
  <c r="K141" i="3"/>
  <c r="J141" i="3"/>
  <c r="L141" i="3"/>
  <c r="N141" i="3"/>
  <c r="M141" i="3"/>
  <c r="F10" i="8"/>
  <c r="H10" i="8"/>
  <c r="D146" i="43"/>
  <c r="H137" i="42"/>
  <c r="K137" i="42" s="1"/>
  <c r="G137" i="42"/>
  <c r="I137" i="42"/>
  <c r="F146" i="42"/>
  <c r="O143" i="43"/>
  <c r="N143" i="43"/>
  <c r="N8" i="40"/>
  <c r="L8" i="40"/>
  <c r="J6" i="39"/>
  <c r="I6" i="39"/>
  <c r="H6" i="39"/>
  <c r="M6" i="39"/>
  <c r="L6" i="39"/>
  <c r="J11" i="39"/>
  <c r="J7" i="39"/>
  <c r="J10" i="39"/>
  <c r="J12" i="39"/>
  <c r="J8" i="39"/>
  <c r="J10" i="41"/>
  <c r="I10" i="41"/>
  <c r="H10" i="41"/>
  <c r="F10" i="40"/>
  <c r="T10" i="41"/>
  <c r="S10" i="41"/>
  <c r="Q10" i="41"/>
  <c r="R10" i="41"/>
  <c r="P10" i="41"/>
  <c r="P8" i="41"/>
  <c r="Q8" i="41"/>
  <c r="R8" i="41"/>
  <c r="S8" i="41"/>
  <c r="T8" i="41"/>
  <c r="F11" i="41"/>
  <c r="I11" i="41"/>
  <c r="H11" i="41"/>
  <c r="P7" i="40"/>
  <c r="T7" i="40"/>
  <c r="AA19" i="40" s="1"/>
  <c r="S7" i="40"/>
  <c r="R7" i="40"/>
  <c r="Q7" i="40"/>
  <c r="O14" i="35"/>
  <c r="P14" i="35"/>
  <c r="O10" i="35"/>
  <c r="P10" i="35"/>
  <c r="C146" i="42"/>
  <c r="O136" i="42"/>
  <c r="N136" i="42"/>
  <c r="M134" i="39"/>
  <c r="O134" i="39"/>
  <c r="N134" i="39"/>
  <c r="L134" i="39"/>
  <c r="K134" i="39"/>
  <c r="K136" i="39"/>
  <c r="K135" i="39"/>
  <c r="K137" i="39"/>
  <c r="K138" i="39"/>
  <c r="AO40" i="35"/>
  <c r="AN40" i="35"/>
  <c r="Y35" i="35"/>
  <c r="X35" i="35"/>
  <c r="AO31" i="35"/>
  <c r="AY16" i="35"/>
  <c r="AX16" i="35"/>
  <c r="BA16" i="35"/>
  <c r="BB16" i="35"/>
  <c r="AZ16" i="35"/>
  <c r="AY14" i="35"/>
  <c r="AX14" i="35"/>
  <c r="BA14" i="35"/>
  <c r="AZ14" i="35"/>
  <c r="BB14" i="35"/>
  <c r="AY12" i="35"/>
  <c r="AX12" i="35"/>
  <c r="BA12" i="35"/>
  <c r="BB12" i="35"/>
  <c r="AZ12" i="35"/>
  <c r="AY10" i="35"/>
  <c r="AX10" i="35"/>
  <c r="BA10" i="35"/>
  <c r="AZ10" i="35"/>
  <c r="BB10" i="35"/>
  <c r="AY8" i="35"/>
  <c r="AX8" i="35"/>
  <c r="BA8" i="35"/>
  <c r="BB8" i="35"/>
  <c r="AZ8" i="35"/>
  <c r="K134" i="38"/>
  <c r="N134" i="38"/>
  <c r="M134" i="38"/>
  <c r="L134" i="38"/>
  <c r="O134" i="38"/>
  <c r="K138" i="38"/>
  <c r="K137" i="38"/>
  <c r="K135" i="38"/>
  <c r="K136" i="38"/>
  <c r="AO35" i="35"/>
  <c r="AN35" i="35"/>
  <c r="Y30" i="35"/>
  <c r="X30" i="35"/>
  <c r="AF13" i="35"/>
  <c r="AE13" i="35"/>
  <c r="F7" i="39"/>
  <c r="I7" i="39"/>
  <c r="H7" i="39"/>
  <c r="AO38" i="35"/>
  <c r="AN38" i="35"/>
  <c r="Y33" i="35"/>
  <c r="X33" i="35"/>
  <c r="AQ18" i="35"/>
  <c r="AP18" i="35"/>
  <c r="AO18" i="35"/>
  <c r="AN18" i="35"/>
  <c r="AR18" i="35"/>
  <c r="AQ15" i="35"/>
  <c r="AP15" i="35"/>
  <c r="AO15" i="35"/>
  <c r="AN15" i="35"/>
  <c r="AR15" i="35"/>
  <c r="H35" i="35"/>
  <c r="I35" i="35"/>
  <c r="L101" i="33"/>
  <c r="N101" i="33"/>
  <c r="L64" i="33"/>
  <c r="J36" i="33"/>
  <c r="N102" i="33"/>
  <c r="O102" i="33"/>
  <c r="N75" i="33"/>
  <c r="M87" i="33"/>
  <c r="O75" i="33"/>
  <c r="H21" i="33"/>
  <c r="J21" i="33"/>
  <c r="F9" i="33"/>
  <c r="O9" i="33"/>
  <c r="N84" i="33"/>
  <c r="O84" i="33"/>
  <c r="L54" i="33"/>
  <c r="O12" i="33"/>
  <c r="L40" i="33"/>
  <c r="N40" i="33"/>
  <c r="J102" i="33"/>
  <c r="J9" i="33"/>
  <c r="J107" i="33"/>
  <c r="L107" i="33"/>
  <c r="L106" i="33"/>
  <c r="L78" i="33"/>
  <c r="N78" i="33"/>
  <c r="J20" i="33"/>
  <c r="H41" i="33"/>
  <c r="J80" i="33"/>
  <c r="L80" i="33"/>
  <c r="H53" i="33"/>
  <c r="O55" i="33"/>
  <c r="N55" i="33"/>
  <c r="J40" i="33"/>
  <c r="O83" i="33"/>
  <c r="C87" i="33"/>
  <c r="F102" i="33"/>
  <c r="F75" i="33"/>
  <c r="E87" i="33"/>
  <c r="F87" i="33" s="1"/>
  <c r="H75" i="33"/>
  <c r="F13" i="33"/>
  <c r="F82" i="33"/>
  <c r="F100" i="33"/>
  <c r="F56" i="33"/>
  <c r="F57" i="33"/>
  <c r="L77" i="31"/>
  <c r="N34" i="31"/>
  <c r="O34" i="31"/>
  <c r="L59" i="31"/>
  <c r="O59" i="31"/>
  <c r="N59" i="31"/>
  <c r="O80" i="31"/>
  <c r="N80" i="31"/>
  <c r="O82" i="31"/>
  <c r="N82" i="31"/>
  <c r="N106" i="31"/>
  <c r="O106" i="31"/>
  <c r="L80" i="31"/>
  <c r="L79" i="31"/>
  <c r="L84" i="31"/>
  <c r="L78" i="31"/>
  <c r="J60" i="31"/>
  <c r="J82" i="31"/>
  <c r="J103" i="31"/>
  <c r="J86" i="31"/>
  <c r="J80" i="31"/>
  <c r="L208" i="30"/>
  <c r="F209" i="30"/>
  <c r="O217" i="30"/>
  <c r="N217" i="30"/>
  <c r="N208" i="30"/>
  <c r="O208" i="30"/>
  <c r="F218" i="30"/>
  <c r="O218" i="30"/>
  <c r="F215" i="30"/>
  <c r="H79" i="31"/>
  <c r="H98" i="31"/>
  <c r="J98" i="31"/>
  <c r="H59" i="31"/>
  <c r="H102" i="31"/>
  <c r="H58" i="31"/>
  <c r="N284" i="30"/>
  <c r="O284" i="30"/>
  <c r="L123" i="30"/>
  <c r="L167" i="30"/>
  <c r="L172" i="30"/>
  <c r="N164" i="30"/>
  <c r="O164" i="30"/>
  <c r="F174" i="30"/>
  <c r="F169" i="30"/>
  <c r="H169" i="30"/>
  <c r="F276" i="30"/>
  <c r="H149" i="30"/>
  <c r="J141" i="30"/>
  <c r="J146" i="30"/>
  <c r="F141" i="30"/>
  <c r="O141" i="30"/>
  <c r="L149" i="30"/>
  <c r="N149" i="30"/>
  <c r="O126" i="30"/>
  <c r="N126" i="30"/>
  <c r="F123" i="30"/>
  <c r="F128" i="30"/>
  <c r="H131" i="30"/>
  <c r="J131" i="30"/>
  <c r="O75" i="30"/>
  <c r="N75" i="30"/>
  <c r="F43" i="31"/>
  <c r="F32" i="31"/>
  <c r="F64" i="31"/>
  <c r="F78" i="31"/>
  <c r="F99" i="31"/>
  <c r="F101" i="31"/>
  <c r="F65" i="31"/>
  <c r="H282" i="30"/>
  <c r="J274" i="30"/>
  <c r="H284" i="30"/>
  <c r="H281" i="30"/>
  <c r="L282" i="30"/>
  <c r="N274" i="30"/>
  <c r="O274" i="30"/>
  <c r="F279" i="30"/>
  <c r="H141" i="30"/>
  <c r="O80" i="30"/>
  <c r="O33" i="31"/>
  <c r="J153" i="30"/>
  <c r="O121" i="30"/>
  <c r="N121" i="30"/>
  <c r="L75" i="30"/>
  <c r="L238" i="30"/>
  <c r="F229" i="30"/>
  <c r="F234" i="30"/>
  <c r="H231" i="30"/>
  <c r="F241" i="30"/>
  <c r="H236" i="30"/>
  <c r="J231" i="30"/>
  <c r="I144" i="28"/>
  <c r="K144" i="28"/>
  <c r="L190" i="30"/>
  <c r="H186" i="30"/>
  <c r="L189" i="30"/>
  <c r="H190" i="30"/>
  <c r="O189" i="30"/>
  <c r="N189" i="30"/>
  <c r="L188" i="30"/>
  <c r="N188" i="30"/>
  <c r="F185" i="30"/>
  <c r="J193" i="30"/>
  <c r="N256" i="30"/>
  <c r="O256" i="30"/>
  <c r="L263" i="30"/>
  <c r="J259" i="30"/>
  <c r="L254" i="30"/>
  <c r="G146" i="28"/>
  <c r="J97" i="28"/>
  <c r="I97" i="28"/>
  <c r="L97" i="28"/>
  <c r="M97" i="28"/>
  <c r="K97" i="28"/>
  <c r="H104" i="28"/>
  <c r="K58" i="28"/>
  <c r="J58" i="28"/>
  <c r="I58" i="28"/>
  <c r="M58" i="28"/>
  <c r="L58" i="28"/>
  <c r="J139" i="28"/>
  <c r="I139" i="28"/>
  <c r="L139" i="28"/>
  <c r="K139" i="28"/>
  <c r="M139" i="28"/>
  <c r="I56" i="28"/>
  <c r="K56" i="28"/>
  <c r="J56" i="28"/>
  <c r="M56" i="28"/>
  <c r="L56" i="28"/>
  <c r="I134" i="28"/>
  <c r="J134" i="28"/>
  <c r="L134" i="28"/>
  <c r="M134" i="28"/>
  <c r="K134" i="28"/>
  <c r="L51" i="28"/>
  <c r="K51" i="28"/>
  <c r="J51" i="28"/>
  <c r="M51" i="28"/>
  <c r="I51" i="28"/>
  <c r="K128" i="28"/>
  <c r="J128" i="28"/>
  <c r="I128" i="28"/>
  <c r="M128" i="28"/>
  <c r="L128" i="28"/>
  <c r="H85" i="30"/>
  <c r="L124" i="28"/>
  <c r="K124" i="28"/>
  <c r="M124" i="28"/>
  <c r="H132" i="28"/>
  <c r="J124" i="28"/>
  <c r="I124" i="28"/>
  <c r="G48" i="28"/>
  <c r="K45" i="28"/>
  <c r="I45" i="28"/>
  <c r="K123" i="28"/>
  <c r="I123" i="28"/>
  <c r="H188" i="30"/>
  <c r="H84" i="30"/>
  <c r="H56" i="30"/>
  <c r="F65" i="30"/>
  <c r="F81" i="30"/>
  <c r="F90" i="28"/>
  <c r="J78" i="30"/>
  <c r="L78" i="30"/>
  <c r="J58" i="30"/>
  <c r="J87" i="30"/>
  <c r="L87" i="30"/>
  <c r="L80" i="28"/>
  <c r="J80" i="28"/>
  <c r="J29" i="28"/>
  <c r="L29" i="28"/>
  <c r="E76" i="28"/>
  <c r="L11" i="28"/>
  <c r="J11" i="28"/>
  <c r="L150" i="28"/>
  <c r="J150" i="28"/>
  <c r="E48" i="28"/>
  <c r="L40" i="28"/>
  <c r="J40" i="28"/>
  <c r="J117" i="28"/>
  <c r="L117" i="28"/>
  <c r="L52" i="28"/>
  <c r="J52" i="28"/>
  <c r="L121" i="28"/>
  <c r="J121" i="28"/>
  <c r="D48" i="28"/>
  <c r="D160" i="28"/>
  <c r="D20" i="28"/>
  <c r="L114" i="28"/>
  <c r="J114" i="28"/>
  <c r="F40" i="25"/>
  <c r="O260" i="24"/>
  <c r="N260" i="24"/>
  <c r="F35" i="25"/>
  <c r="L257" i="24"/>
  <c r="N257" i="24"/>
  <c r="J233" i="24"/>
  <c r="L233" i="24"/>
  <c r="H191" i="24"/>
  <c r="J191" i="24"/>
  <c r="O171" i="24"/>
  <c r="N171" i="24"/>
  <c r="O151" i="24"/>
  <c r="F151" i="24"/>
  <c r="L129" i="24"/>
  <c r="N129" i="24"/>
  <c r="O119" i="24"/>
  <c r="N119" i="24"/>
  <c r="F81" i="25"/>
  <c r="F56" i="25"/>
  <c r="J262" i="24"/>
  <c r="H216" i="24"/>
  <c r="J216" i="24"/>
  <c r="O196" i="24"/>
  <c r="N196" i="24"/>
  <c r="H164" i="24"/>
  <c r="J164" i="24"/>
  <c r="N144" i="24"/>
  <c r="O144" i="24"/>
  <c r="H120" i="24"/>
  <c r="J120" i="24"/>
  <c r="L33" i="25"/>
  <c r="O261" i="24"/>
  <c r="N261" i="24"/>
  <c r="O235" i="24"/>
  <c r="N235" i="24"/>
  <c r="L193" i="24"/>
  <c r="L171" i="24"/>
  <c r="L34" i="25"/>
  <c r="L54" i="25"/>
  <c r="J266" i="24"/>
  <c r="L266" i="24"/>
  <c r="O256" i="24"/>
  <c r="J232" i="24"/>
  <c r="L232" i="24"/>
  <c r="H212" i="24"/>
  <c r="J212" i="24"/>
  <c r="O194" i="24"/>
  <c r="J174" i="24"/>
  <c r="L174" i="24"/>
  <c r="O164" i="24"/>
  <c r="J144" i="24"/>
  <c r="L144" i="24"/>
  <c r="H124" i="24"/>
  <c r="J124" i="24"/>
  <c r="F214" i="24"/>
  <c r="H214" i="24"/>
  <c r="F215" i="24"/>
  <c r="H215" i="24"/>
  <c r="F86" i="24"/>
  <c r="F238" i="24"/>
  <c r="F170" i="24"/>
  <c r="H170" i="24"/>
  <c r="F107" i="24"/>
  <c r="H107" i="24"/>
  <c r="F256" i="24"/>
  <c r="F260" i="24"/>
  <c r="F149" i="24"/>
  <c r="H149" i="24"/>
  <c r="O58" i="24"/>
  <c r="F122" i="24"/>
  <c r="H122" i="24"/>
  <c r="O59" i="24"/>
  <c r="N59" i="24"/>
  <c r="J85" i="24"/>
  <c r="F41" i="24"/>
  <c r="H41" i="24"/>
  <c r="L84" i="24"/>
  <c r="H77" i="24"/>
  <c r="J77" i="24"/>
  <c r="H75" i="24"/>
  <c r="AA16" i="22"/>
  <c r="X16" i="22"/>
  <c r="Z16" i="22"/>
  <c r="Y16" i="22"/>
  <c r="AB16" i="22"/>
  <c r="L61" i="24"/>
  <c r="O62" i="25"/>
  <c r="N62" i="25"/>
  <c r="O84" i="24"/>
  <c r="N84" i="24"/>
  <c r="E105" i="17"/>
  <c r="G121" i="17"/>
  <c r="J150" i="17"/>
  <c r="I150" i="17"/>
  <c r="M150" i="17"/>
  <c r="H149" i="17"/>
  <c r="L150" i="17"/>
  <c r="K150" i="17"/>
  <c r="K146" i="17"/>
  <c r="J146" i="17"/>
  <c r="I146" i="17"/>
  <c r="M146" i="17"/>
  <c r="L146" i="17"/>
  <c r="P44" i="19"/>
  <c r="P158" i="19"/>
  <c r="Z12" i="17"/>
  <c r="Y12" i="17"/>
  <c r="X12" i="17"/>
  <c r="W12" i="17"/>
  <c r="P103" i="19"/>
  <c r="D56" i="12"/>
  <c r="L69" i="13"/>
  <c r="J69" i="13"/>
  <c r="K44" i="12"/>
  <c r="L44" i="12"/>
  <c r="H81" i="10"/>
  <c r="L148" i="13"/>
  <c r="K148" i="13"/>
  <c r="J148" i="13"/>
  <c r="I148" i="13"/>
  <c r="M148" i="13"/>
  <c r="G79" i="19"/>
  <c r="G105" i="19"/>
  <c r="W11" i="16"/>
  <c r="Z11" i="16"/>
  <c r="Y11" i="16"/>
  <c r="X11" i="16"/>
  <c r="L235" i="8"/>
  <c r="N235" i="8"/>
  <c r="J152" i="8"/>
  <c r="L152" i="8"/>
  <c r="H282" i="8"/>
  <c r="L165" i="8"/>
  <c r="N165" i="8"/>
  <c r="V47" i="6"/>
  <c r="U47" i="6"/>
  <c r="S47" i="6"/>
  <c r="W47" i="6"/>
  <c r="T47" i="6"/>
  <c r="H191" i="3"/>
  <c r="J87" i="10"/>
  <c r="F10" i="10"/>
  <c r="M19" i="6"/>
  <c r="L19" i="6"/>
  <c r="J19" i="6"/>
  <c r="I19" i="6"/>
  <c r="K19" i="6"/>
  <c r="O75" i="8"/>
  <c r="N75" i="8"/>
  <c r="V39" i="6"/>
  <c r="U39" i="6"/>
  <c r="W39" i="6"/>
  <c r="T39" i="6"/>
  <c r="S39" i="6"/>
  <c r="U20" i="13"/>
  <c r="W12" i="13"/>
  <c r="Y12" i="13"/>
  <c r="I43" i="5"/>
  <c r="K43" i="5"/>
  <c r="F207" i="8"/>
  <c r="H207" i="8"/>
  <c r="F131" i="8"/>
  <c r="H131" i="8"/>
  <c r="M133" i="3"/>
  <c r="L133" i="3"/>
  <c r="J133" i="3"/>
  <c r="K133" i="3"/>
  <c r="N86" i="25"/>
  <c r="O86" i="25"/>
  <c r="O34" i="25"/>
  <c r="N34" i="25"/>
  <c r="O36" i="25"/>
  <c r="N36" i="25"/>
  <c r="O77" i="25"/>
  <c r="N77" i="25"/>
  <c r="O81" i="25"/>
  <c r="N81" i="25"/>
  <c r="J60" i="24"/>
  <c r="F21" i="24"/>
  <c r="H21" i="24"/>
  <c r="O76" i="24"/>
  <c r="N76" i="24"/>
  <c r="N85" i="24"/>
  <c r="O85" i="24"/>
  <c r="F62" i="24"/>
  <c r="F61" i="24"/>
  <c r="H61" i="24"/>
  <c r="F195" i="24"/>
  <c r="H195" i="24"/>
  <c r="F196" i="24"/>
  <c r="H196" i="24"/>
  <c r="S13" i="21"/>
  <c r="T13" i="21"/>
  <c r="R13" i="21"/>
  <c r="S21" i="21"/>
  <c r="T21" i="21"/>
  <c r="R21" i="21"/>
  <c r="F119" i="17"/>
  <c r="M96" i="17"/>
  <c r="L96" i="17"/>
  <c r="K96" i="17"/>
  <c r="J96" i="17"/>
  <c r="I96" i="17"/>
  <c r="E79" i="17"/>
  <c r="Y17" i="17"/>
  <c r="W17" i="17"/>
  <c r="I153" i="17"/>
  <c r="H161" i="17"/>
  <c r="M153" i="17"/>
  <c r="L153" i="17"/>
  <c r="K153" i="17"/>
  <c r="J153" i="17"/>
  <c r="I136" i="17"/>
  <c r="M136" i="17"/>
  <c r="H135" i="17"/>
  <c r="L136" i="17"/>
  <c r="J136" i="17"/>
  <c r="K136" i="17"/>
  <c r="I118" i="17"/>
  <c r="M118" i="17"/>
  <c r="L118" i="17"/>
  <c r="K118" i="17"/>
  <c r="J118" i="17"/>
  <c r="T21" i="17"/>
  <c r="L145" i="17"/>
  <c r="J145" i="17"/>
  <c r="J115" i="17"/>
  <c r="I115" i="17"/>
  <c r="M115" i="17"/>
  <c r="L115" i="17"/>
  <c r="K115" i="17"/>
  <c r="L68" i="17"/>
  <c r="J68" i="17"/>
  <c r="P118" i="19"/>
  <c r="W107" i="19"/>
  <c r="L159" i="17"/>
  <c r="J159" i="17"/>
  <c r="K129" i="17"/>
  <c r="J129" i="17"/>
  <c r="I129" i="17"/>
  <c r="M129" i="17"/>
  <c r="L129" i="17"/>
  <c r="G105" i="17"/>
  <c r="L82" i="17"/>
  <c r="J82" i="17"/>
  <c r="O91" i="19"/>
  <c r="P83" i="19"/>
  <c r="D147" i="17"/>
  <c r="L109" i="17"/>
  <c r="K109" i="17"/>
  <c r="J109" i="17"/>
  <c r="I109" i="17"/>
  <c r="M109" i="17"/>
  <c r="L57" i="17"/>
  <c r="K57" i="17"/>
  <c r="J57" i="17"/>
  <c r="I57" i="17"/>
  <c r="M57" i="17"/>
  <c r="P25" i="19"/>
  <c r="P96" i="19"/>
  <c r="P53" i="19"/>
  <c r="P41" i="19"/>
  <c r="O49" i="19"/>
  <c r="P114" i="19"/>
  <c r="P89" i="19"/>
  <c r="P60" i="19"/>
  <c r="P125" i="19"/>
  <c r="O133" i="19"/>
  <c r="P140" i="19"/>
  <c r="P151" i="19"/>
  <c r="P159" i="19"/>
  <c r="E149" i="17"/>
  <c r="G91" i="17"/>
  <c r="G79" i="17"/>
  <c r="F51" i="17"/>
  <c r="AA16" i="15"/>
  <c r="Z16" i="15"/>
  <c r="Y16" i="15"/>
  <c r="W16" i="15"/>
  <c r="X16" i="15"/>
  <c r="T17" i="14"/>
  <c r="C63" i="17"/>
  <c r="Y20" i="15"/>
  <c r="W20" i="15"/>
  <c r="X13" i="15"/>
  <c r="W13" i="15"/>
  <c r="V21" i="15"/>
  <c r="AA13" i="15"/>
  <c r="Y13" i="15"/>
  <c r="Z13" i="15"/>
  <c r="T14" i="14"/>
  <c r="N21" i="19"/>
  <c r="P13" i="19"/>
  <c r="P40" i="19"/>
  <c r="K121" i="13"/>
  <c r="I121" i="13"/>
  <c r="K95" i="13"/>
  <c r="I95" i="13"/>
  <c r="C90" i="13"/>
  <c r="C20" i="13"/>
  <c r="K152" i="13"/>
  <c r="I152" i="13"/>
  <c r="H160" i="13"/>
  <c r="M152" i="13"/>
  <c r="L152" i="13"/>
  <c r="J152" i="13"/>
  <c r="X47" i="12"/>
  <c r="V47" i="12"/>
  <c r="U47" i="12"/>
  <c r="N29" i="12"/>
  <c r="M29" i="12"/>
  <c r="L29" i="12"/>
  <c r="K29" i="12"/>
  <c r="J29" i="12"/>
  <c r="I29" i="12"/>
  <c r="W22" i="12"/>
  <c r="X15" i="12"/>
  <c r="V15" i="12"/>
  <c r="U15" i="12"/>
  <c r="L84" i="10"/>
  <c r="N84" i="10"/>
  <c r="L57" i="10"/>
  <c r="N57" i="10"/>
  <c r="I140" i="13"/>
  <c r="M140" i="13"/>
  <c r="L140" i="13"/>
  <c r="K140" i="13"/>
  <c r="J140" i="13"/>
  <c r="I114" i="13"/>
  <c r="M114" i="13"/>
  <c r="L114" i="13"/>
  <c r="K114" i="13"/>
  <c r="J114" i="13"/>
  <c r="L89" i="13"/>
  <c r="J89" i="13"/>
  <c r="I54" i="13"/>
  <c r="H62" i="13"/>
  <c r="M54" i="13"/>
  <c r="L54" i="13"/>
  <c r="J54" i="13"/>
  <c r="K54" i="13"/>
  <c r="I28" i="13"/>
  <c r="M28" i="13"/>
  <c r="L28" i="13"/>
  <c r="K28" i="13"/>
  <c r="J28" i="13"/>
  <c r="Z8" i="13"/>
  <c r="X8" i="13"/>
  <c r="W8" i="12"/>
  <c r="F87" i="10"/>
  <c r="F77" i="10"/>
  <c r="H77" i="10"/>
  <c r="J43" i="10"/>
  <c r="L43" i="10"/>
  <c r="N31" i="10"/>
  <c r="O31" i="10"/>
  <c r="J128" i="13"/>
  <c r="I128" i="13"/>
  <c r="M128" i="13"/>
  <c r="L128" i="13"/>
  <c r="K128" i="13"/>
  <c r="L103" i="13"/>
  <c r="J103" i="13"/>
  <c r="J68" i="13"/>
  <c r="I68" i="13"/>
  <c r="H76" i="13"/>
  <c r="M68" i="13"/>
  <c r="L68" i="13"/>
  <c r="K68" i="13"/>
  <c r="J42" i="13"/>
  <c r="I42" i="13"/>
  <c r="M42" i="13"/>
  <c r="L42" i="13"/>
  <c r="K42" i="13"/>
  <c r="L11" i="13"/>
  <c r="J11" i="13"/>
  <c r="W55" i="12"/>
  <c r="J42" i="12"/>
  <c r="I42" i="12"/>
  <c r="N42" i="12"/>
  <c r="M42" i="12"/>
  <c r="L42" i="12"/>
  <c r="K42" i="12"/>
  <c r="W35" i="12"/>
  <c r="V28" i="12"/>
  <c r="U28" i="12"/>
  <c r="X28" i="12"/>
  <c r="L82" i="10"/>
  <c r="N82" i="10"/>
  <c r="H21" i="10"/>
  <c r="J21" i="10"/>
  <c r="K142" i="13"/>
  <c r="J142" i="13"/>
  <c r="I142" i="13"/>
  <c r="M142" i="13"/>
  <c r="L142" i="13"/>
  <c r="K82" i="13"/>
  <c r="J82" i="13"/>
  <c r="I82" i="13"/>
  <c r="H90" i="13"/>
  <c r="L82" i="13"/>
  <c r="M82" i="13"/>
  <c r="D76" i="13"/>
  <c r="K56" i="13"/>
  <c r="J56" i="13"/>
  <c r="I56" i="13"/>
  <c r="M56" i="13"/>
  <c r="L56" i="13"/>
  <c r="K30" i="13"/>
  <c r="J30" i="13"/>
  <c r="I30" i="13"/>
  <c r="M30" i="13"/>
  <c r="L30" i="13"/>
  <c r="Z17" i="13"/>
  <c r="X17" i="13"/>
  <c r="F20" i="13"/>
  <c r="V10" i="12"/>
  <c r="U10" i="12"/>
  <c r="X10" i="12"/>
  <c r="J41" i="10"/>
  <c r="L122" i="13"/>
  <c r="K122" i="13"/>
  <c r="J122" i="13"/>
  <c r="I122" i="13"/>
  <c r="M122" i="13"/>
  <c r="F118" i="13"/>
  <c r="E104" i="13"/>
  <c r="W56" i="12"/>
  <c r="W48" i="12"/>
  <c r="X41" i="12"/>
  <c r="V41" i="12"/>
  <c r="U41" i="12"/>
  <c r="L23" i="12"/>
  <c r="K23" i="12"/>
  <c r="J23" i="12"/>
  <c r="I23" i="12"/>
  <c r="N23" i="12"/>
  <c r="M23" i="12"/>
  <c r="W16" i="12"/>
  <c r="O78" i="10"/>
  <c r="N78" i="10"/>
  <c r="O59" i="10"/>
  <c r="N59" i="10"/>
  <c r="O40" i="10"/>
  <c r="N40" i="10"/>
  <c r="H19" i="10"/>
  <c r="J19" i="10"/>
  <c r="G9" i="19"/>
  <c r="J11" i="19" s="1"/>
  <c r="J110" i="19"/>
  <c r="J90" i="19"/>
  <c r="J101" i="19"/>
  <c r="X14" i="16"/>
  <c r="Z14" i="16"/>
  <c r="Q21" i="16"/>
  <c r="R21" i="16"/>
  <c r="S21" i="16"/>
  <c r="L151" i="13"/>
  <c r="K151" i="13"/>
  <c r="J151" i="13"/>
  <c r="M151" i="13"/>
  <c r="I151" i="13"/>
  <c r="C48" i="13"/>
  <c r="F11" i="10"/>
  <c r="O11" i="10"/>
  <c r="N255" i="8"/>
  <c r="O255" i="8"/>
  <c r="O235" i="8"/>
  <c r="L213" i="8"/>
  <c r="N213" i="8"/>
  <c r="J193" i="8"/>
  <c r="L193" i="8"/>
  <c r="H151" i="8"/>
  <c r="J151" i="8"/>
  <c r="J141" i="8"/>
  <c r="L141" i="8"/>
  <c r="N55" i="8"/>
  <c r="O55" i="8"/>
  <c r="F41" i="10"/>
  <c r="H40" i="10"/>
  <c r="J40" i="10"/>
  <c r="H278" i="8"/>
  <c r="J278" i="8"/>
  <c r="N258" i="8"/>
  <c r="O258" i="8"/>
  <c r="L238" i="8"/>
  <c r="N238" i="8"/>
  <c r="L208" i="8"/>
  <c r="N208" i="8"/>
  <c r="N170" i="8"/>
  <c r="O170" i="8"/>
  <c r="L150" i="8"/>
  <c r="N150" i="8"/>
  <c r="L120" i="8"/>
  <c r="N120" i="8"/>
  <c r="H75" i="8"/>
  <c r="F43" i="10"/>
  <c r="F39" i="10"/>
  <c r="H39" i="10"/>
  <c r="J55" i="10"/>
  <c r="L55" i="10"/>
  <c r="J59" i="10"/>
  <c r="L59" i="10"/>
  <c r="J260" i="8"/>
  <c r="H218" i="8"/>
  <c r="J208" i="8"/>
  <c r="H166" i="8"/>
  <c r="O146" i="8"/>
  <c r="N146" i="8"/>
  <c r="H57" i="10"/>
  <c r="H53" i="10"/>
  <c r="J53" i="10"/>
  <c r="J275" i="8"/>
  <c r="H285" i="8"/>
  <c r="J263" i="8"/>
  <c r="O253" i="8"/>
  <c r="J233" i="8"/>
  <c r="L233" i="8"/>
  <c r="H213" i="8"/>
  <c r="J213" i="8"/>
  <c r="J175" i="8"/>
  <c r="L175" i="8"/>
  <c r="O165" i="8"/>
  <c r="J145" i="8"/>
  <c r="L145" i="8"/>
  <c r="H125" i="8"/>
  <c r="J125" i="8"/>
  <c r="F108" i="8"/>
  <c r="H108" i="8"/>
  <c r="L82" i="8"/>
  <c r="U44" i="6"/>
  <c r="S44" i="6"/>
  <c r="V24" i="5"/>
  <c r="T24" i="5"/>
  <c r="M158" i="3"/>
  <c r="L158" i="3"/>
  <c r="M218" i="3"/>
  <c r="N218" i="3"/>
  <c r="L218" i="3"/>
  <c r="K218" i="3"/>
  <c r="J218" i="3"/>
  <c r="J57" i="2"/>
  <c r="N57" i="2"/>
  <c r="M57" i="2"/>
  <c r="L57" i="2"/>
  <c r="K57" i="2"/>
  <c r="N58" i="2"/>
  <c r="N59" i="2"/>
  <c r="O76" i="8"/>
  <c r="N76" i="8"/>
  <c r="J86" i="8"/>
  <c r="L86" i="8"/>
  <c r="T24" i="6"/>
  <c r="S24" i="6"/>
  <c r="U24" i="6"/>
  <c r="V24" i="6"/>
  <c r="W24" i="6"/>
  <c r="U13" i="5"/>
  <c r="S13" i="5"/>
  <c r="T13" i="5"/>
  <c r="W13" i="5"/>
  <c r="V13" i="5"/>
  <c r="F188" i="3"/>
  <c r="J41" i="2"/>
  <c r="K41" i="2"/>
  <c r="F68" i="2"/>
  <c r="E68" i="2"/>
  <c r="M65" i="2"/>
  <c r="L65" i="2"/>
  <c r="J76" i="10"/>
  <c r="J40" i="12"/>
  <c r="I40" i="12"/>
  <c r="A15" i="12"/>
  <c r="A11" i="12"/>
  <c r="F18" i="10"/>
  <c r="F260" i="8"/>
  <c r="H260" i="8"/>
  <c r="M35" i="6"/>
  <c r="L35" i="6"/>
  <c r="J35" i="6"/>
  <c r="I35" i="6"/>
  <c r="K35" i="6"/>
  <c r="W17" i="6"/>
  <c r="V17" i="6"/>
  <c r="T17" i="6"/>
  <c r="S17" i="6"/>
  <c r="U17" i="6"/>
  <c r="V32" i="5"/>
  <c r="U32" i="5"/>
  <c r="T32" i="5"/>
  <c r="S32" i="5"/>
  <c r="W32" i="5"/>
  <c r="K183" i="3"/>
  <c r="J183" i="3"/>
  <c r="I194" i="3"/>
  <c r="N183" i="3"/>
  <c r="M183" i="3"/>
  <c r="L183" i="3"/>
  <c r="M161" i="3"/>
  <c r="L161" i="3"/>
  <c r="M139" i="3"/>
  <c r="L139" i="3"/>
  <c r="L62" i="2"/>
  <c r="M62" i="2"/>
  <c r="K23" i="2"/>
  <c r="J23" i="2"/>
  <c r="N23" i="2"/>
  <c r="M23" i="2"/>
  <c r="L23" i="2"/>
  <c r="H43" i="2"/>
  <c r="K40" i="2"/>
  <c r="J40" i="2"/>
  <c r="O83" i="8"/>
  <c r="N83" i="8"/>
  <c r="F56" i="12"/>
  <c r="F147" i="8"/>
  <c r="L55" i="8"/>
  <c r="M22" i="6"/>
  <c r="K22" i="6"/>
  <c r="J22" i="6"/>
  <c r="L22" i="6"/>
  <c r="I22" i="6"/>
  <c r="F195" i="3"/>
  <c r="H17" i="2"/>
  <c r="F280" i="8"/>
  <c r="J63" i="8"/>
  <c r="J59" i="8"/>
  <c r="L59" i="8"/>
  <c r="V47" i="5"/>
  <c r="U47" i="5"/>
  <c r="S47" i="5"/>
  <c r="W47" i="5"/>
  <c r="T47" i="5"/>
  <c r="S30" i="5"/>
  <c r="W30" i="5"/>
  <c r="V30" i="5"/>
  <c r="U30" i="5"/>
  <c r="T30" i="5"/>
  <c r="W35" i="5"/>
  <c r="V35" i="5"/>
  <c r="U35" i="5"/>
  <c r="T35" i="5"/>
  <c r="S35" i="5"/>
  <c r="E191" i="3"/>
  <c r="H87" i="8"/>
  <c r="H64" i="8"/>
  <c r="J64" i="8"/>
  <c r="J15" i="6"/>
  <c r="I15" i="6"/>
  <c r="M15" i="6"/>
  <c r="L15" i="6"/>
  <c r="K15" i="6"/>
  <c r="U9" i="5"/>
  <c r="T9" i="5"/>
  <c r="W9" i="5"/>
  <c r="V9" i="5"/>
  <c r="S9" i="5"/>
  <c r="K11" i="5"/>
  <c r="I11" i="5"/>
  <c r="I51" i="5"/>
  <c r="K51" i="5"/>
  <c r="K154" i="3"/>
  <c r="J154" i="3"/>
  <c r="F43" i="2"/>
  <c r="E67" i="2"/>
  <c r="F16" i="8"/>
  <c r="H16" i="8"/>
  <c r="F127" i="8"/>
  <c r="H127" i="8"/>
  <c r="F215" i="8"/>
  <c r="H215" i="8"/>
  <c r="F18" i="8"/>
  <c r="H18" i="8"/>
  <c r="F234" i="8"/>
  <c r="F143" i="8"/>
  <c r="F231" i="8"/>
  <c r="F104" i="8"/>
  <c r="H104" i="8"/>
  <c r="F145" i="8"/>
  <c r="H145" i="8"/>
  <c r="F233" i="8"/>
  <c r="H233" i="8"/>
  <c r="F278" i="8"/>
  <c r="W15" i="6"/>
  <c r="V15" i="6"/>
  <c r="S15" i="6"/>
  <c r="T15" i="6"/>
  <c r="U15" i="6"/>
  <c r="L24" i="6"/>
  <c r="K24" i="6"/>
  <c r="I24" i="6"/>
  <c r="M24" i="6"/>
  <c r="J24" i="6"/>
  <c r="K37" i="6"/>
  <c r="J37" i="6"/>
  <c r="M37" i="6"/>
  <c r="L37" i="6"/>
  <c r="I37" i="6"/>
  <c r="M20" i="6"/>
  <c r="L20" i="6"/>
  <c r="I20" i="6"/>
  <c r="J20" i="6"/>
  <c r="K20" i="6"/>
  <c r="E186" i="3"/>
  <c r="X18" i="22"/>
  <c r="Z18" i="22"/>
  <c r="AB18" i="22"/>
  <c r="AA18" i="22"/>
  <c r="Y18" i="22"/>
  <c r="O58" i="25"/>
  <c r="N58" i="25"/>
  <c r="O42" i="25"/>
  <c r="N42" i="25"/>
  <c r="O61" i="25"/>
  <c r="N61" i="25"/>
  <c r="J57" i="24"/>
  <c r="L57" i="24"/>
  <c r="F10" i="24"/>
  <c r="H10" i="24"/>
  <c r="O79" i="24"/>
  <c r="N79" i="24"/>
  <c r="N81" i="24"/>
  <c r="O81" i="24"/>
  <c r="F60" i="24"/>
  <c r="H60" i="24"/>
  <c r="F58" i="24"/>
  <c r="F197" i="24"/>
  <c r="M22" i="21"/>
  <c r="O22" i="21"/>
  <c r="Q22" i="21"/>
  <c r="S14" i="21"/>
  <c r="T14" i="21"/>
  <c r="R14" i="21"/>
  <c r="I142" i="17"/>
  <c r="K142" i="17"/>
  <c r="G133" i="17"/>
  <c r="K125" i="17"/>
  <c r="I125" i="17"/>
  <c r="F93" i="17"/>
  <c r="M61" i="17"/>
  <c r="L61" i="17"/>
  <c r="K61" i="17"/>
  <c r="J61" i="17"/>
  <c r="I61" i="17"/>
  <c r="R99" i="19"/>
  <c r="P99" i="19"/>
  <c r="P14" i="19"/>
  <c r="O21" i="19"/>
  <c r="I101" i="17"/>
  <c r="M101" i="17"/>
  <c r="L101" i="17"/>
  <c r="K101" i="17"/>
  <c r="J101" i="17"/>
  <c r="L128" i="17"/>
  <c r="J128" i="17"/>
  <c r="J98" i="17"/>
  <c r="I98" i="17"/>
  <c r="M98" i="17"/>
  <c r="K98" i="17"/>
  <c r="L98" i="17"/>
  <c r="O119" i="19"/>
  <c r="P111" i="19"/>
  <c r="W23" i="19"/>
  <c r="L142" i="17"/>
  <c r="J142" i="17"/>
  <c r="K112" i="17"/>
  <c r="J112" i="17"/>
  <c r="I112" i="17"/>
  <c r="M112" i="17"/>
  <c r="L112" i="17"/>
  <c r="H119" i="17"/>
  <c r="K60" i="17"/>
  <c r="J60" i="17"/>
  <c r="I60" i="17"/>
  <c r="L60" i="17"/>
  <c r="M60" i="17"/>
  <c r="Z17" i="17"/>
  <c r="X17" i="17"/>
  <c r="E161" i="17"/>
  <c r="D121" i="17"/>
  <c r="D77" i="17"/>
  <c r="F63" i="17"/>
  <c r="Q21" i="17"/>
  <c r="Q9" i="17"/>
  <c r="P33" i="19"/>
  <c r="P30" i="19"/>
  <c r="P100" i="19"/>
  <c r="P61" i="19"/>
  <c r="P58" i="19"/>
  <c r="R123" i="19"/>
  <c r="P123" i="19"/>
  <c r="P109" i="19"/>
  <c r="O77" i="19"/>
  <c r="P69" i="19"/>
  <c r="P130" i="19"/>
  <c r="P141" i="19"/>
  <c r="R152" i="19"/>
  <c r="P152" i="19"/>
  <c r="P160" i="19"/>
  <c r="M131" i="17"/>
  <c r="L131" i="17"/>
  <c r="K131" i="17"/>
  <c r="J131" i="17"/>
  <c r="I131" i="17"/>
  <c r="G65" i="17"/>
  <c r="Z20" i="17"/>
  <c r="Y20" i="17"/>
  <c r="X20" i="17"/>
  <c r="W20" i="17"/>
  <c r="R9" i="17"/>
  <c r="V16" i="14"/>
  <c r="U16" i="14"/>
  <c r="T16" i="14"/>
  <c r="C119" i="17"/>
  <c r="C79" i="17"/>
  <c r="R23" i="14"/>
  <c r="V13" i="14"/>
  <c r="U13" i="14"/>
  <c r="T13" i="14"/>
  <c r="P17" i="19"/>
  <c r="N23" i="19"/>
  <c r="N37" i="19"/>
  <c r="N105" i="19"/>
  <c r="N107" i="19"/>
  <c r="M143" i="13"/>
  <c r="L143" i="13"/>
  <c r="K143" i="13"/>
  <c r="J143" i="13"/>
  <c r="I143" i="13"/>
  <c r="M117" i="13"/>
  <c r="L117" i="13"/>
  <c r="K117" i="13"/>
  <c r="J117" i="13"/>
  <c r="I117" i="13"/>
  <c r="K69" i="13"/>
  <c r="I69" i="13"/>
  <c r="M57" i="13"/>
  <c r="L57" i="13"/>
  <c r="K57" i="13"/>
  <c r="I57" i="13"/>
  <c r="J57" i="13"/>
  <c r="M31" i="13"/>
  <c r="L31" i="13"/>
  <c r="K31" i="13"/>
  <c r="J31" i="13"/>
  <c r="I31" i="13"/>
  <c r="K19" i="13"/>
  <c r="I19" i="13"/>
  <c r="K155" i="13"/>
  <c r="J155" i="13"/>
  <c r="I155" i="13"/>
  <c r="M155" i="13"/>
  <c r="L155" i="13"/>
  <c r="N41" i="12"/>
  <c r="M41" i="12"/>
  <c r="L41" i="12"/>
  <c r="K41" i="12"/>
  <c r="J41" i="12"/>
  <c r="I41" i="12"/>
  <c r="W34" i="12"/>
  <c r="X27" i="12"/>
  <c r="V27" i="12"/>
  <c r="U27" i="12"/>
  <c r="O84" i="10"/>
  <c r="F84" i="10"/>
  <c r="F57" i="10"/>
  <c r="O57" i="10"/>
  <c r="J32" i="10"/>
  <c r="L32" i="10"/>
  <c r="I88" i="13"/>
  <c r="M88" i="13"/>
  <c r="L88" i="13"/>
  <c r="J88" i="13"/>
  <c r="K88" i="13"/>
  <c r="G48" i="13"/>
  <c r="I8" i="13"/>
  <c r="M8" i="13"/>
  <c r="L8" i="13"/>
  <c r="K8" i="13"/>
  <c r="J8" i="13"/>
  <c r="M29" i="13"/>
  <c r="M86" i="13"/>
  <c r="M52" i="13"/>
  <c r="M72" i="13"/>
  <c r="M43" i="13"/>
  <c r="M69" i="13"/>
  <c r="M95" i="13"/>
  <c r="M124" i="13"/>
  <c r="M46" i="13"/>
  <c r="M38" i="13"/>
  <c r="M149" i="13"/>
  <c r="M19" i="13"/>
  <c r="M64" i="13"/>
  <c r="M112" i="13"/>
  <c r="M98" i="13"/>
  <c r="M89" i="13"/>
  <c r="M15" i="13"/>
  <c r="M115" i="13"/>
  <c r="M11" i="13"/>
  <c r="M141" i="13"/>
  <c r="M60" i="13"/>
  <c r="M138" i="13"/>
  <c r="M121" i="13"/>
  <c r="M26" i="13"/>
  <c r="M55" i="13"/>
  <c r="M78" i="13"/>
  <c r="M107" i="13"/>
  <c r="M129" i="13"/>
  <c r="M103" i="13"/>
  <c r="M81" i="13"/>
  <c r="V55" i="12"/>
  <c r="U55" i="12"/>
  <c r="N85" i="10"/>
  <c r="O85" i="10"/>
  <c r="H75" i="10"/>
  <c r="L41" i="10"/>
  <c r="N41" i="10"/>
  <c r="N20" i="10"/>
  <c r="O20" i="10"/>
  <c r="J102" i="13"/>
  <c r="I102" i="13"/>
  <c r="M102" i="13"/>
  <c r="L102" i="13"/>
  <c r="K102" i="13"/>
  <c r="G62" i="13"/>
  <c r="W47" i="12"/>
  <c r="V40" i="12"/>
  <c r="U40" i="12"/>
  <c r="X40" i="12"/>
  <c r="J22" i="12"/>
  <c r="I22" i="12"/>
  <c r="N22" i="12"/>
  <c r="M22" i="12"/>
  <c r="L22" i="12"/>
  <c r="K22" i="12"/>
  <c r="W15" i="12"/>
  <c r="E53" i="12"/>
  <c r="O82" i="10"/>
  <c r="F82" i="10"/>
  <c r="O15" i="10"/>
  <c r="N15" i="10"/>
  <c r="K116" i="13"/>
  <c r="J116" i="13"/>
  <c r="I116" i="13"/>
  <c r="L116" i="13"/>
  <c r="M116" i="13"/>
  <c r="G76" i="13"/>
  <c r="C62" i="13"/>
  <c r="K17" i="13"/>
  <c r="J17" i="13"/>
  <c r="I17" i="13"/>
  <c r="L17" i="13"/>
  <c r="M17" i="13"/>
  <c r="L77" i="10"/>
  <c r="L58" i="10"/>
  <c r="L39" i="10"/>
  <c r="L20" i="10"/>
  <c r="L96" i="13"/>
  <c r="K96" i="13"/>
  <c r="J96" i="13"/>
  <c r="I96" i="13"/>
  <c r="H104" i="13"/>
  <c r="M96" i="13"/>
  <c r="D90" i="13"/>
  <c r="L70" i="13"/>
  <c r="K70" i="13"/>
  <c r="J70" i="13"/>
  <c r="I70" i="13"/>
  <c r="M70" i="13"/>
  <c r="L44" i="13"/>
  <c r="K44" i="13"/>
  <c r="J44" i="13"/>
  <c r="I44" i="13"/>
  <c r="M44" i="13"/>
  <c r="Z19" i="13"/>
  <c r="Y19" i="13"/>
  <c r="X19" i="13"/>
  <c r="W19" i="13"/>
  <c r="AA19" i="13"/>
  <c r="L35" i="12"/>
  <c r="K35" i="12"/>
  <c r="J35" i="12"/>
  <c r="I35" i="12"/>
  <c r="N35" i="12"/>
  <c r="M35" i="12"/>
  <c r="N36" i="12"/>
  <c r="W28" i="12"/>
  <c r="X21" i="12"/>
  <c r="V21" i="12"/>
  <c r="U21" i="12"/>
  <c r="X22" i="12"/>
  <c r="E54" i="12"/>
  <c r="F78" i="10"/>
  <c r="H78" i="10"/>
  <c r="F59" i="10"/>
  <c r="J17" i="10"/>
  <c r="L17" i="10"/>
  <c r="J52" i="19"/>
  <c r="G51" i="19"/>
  <c r="J19" i="19"/>
  <c r="J14" i="19"/>
  <c r="J13" i="19"/>
  <c r="G21" i="19"/>
  <c r="J108" i="19"/>
  <c r="G107" i="19"/>
  <c r="J68" i="19"/>
  <c r="J116" i="19"/>
  <c r="J96" i="19"/>
  <c r="G49" i="19"/>
  <c r="J41" i="19"/>
  <c r="J38" i="19"/>
  <c r="G37" i="19"/>
  <c r="J128" i="19"/>
  <c r="J141" i="19"/>
  <c r="J152" i="19"/>
  <c r="J160" i="19"/>
  <c r="Z17" i="16"/>
  <c r="Y17" i="16"/>
  <c r="X17" i="16"/>
  <c r="W17" i="16"/>
  <c r="T21" i="16"/>
  <c r="Y14" i="16"/>
  <c r="W14" i="16"/>
  <c r="U21" i="16"/>
  <c r="M127" i="13"/>
  <c r="L127" i="13"/>
  <c r="K127" i="13"/>
  <c r="J127" i="13"/>
  <c r="I127" i="13"/>
  <c r="M101" i="13"/>
  <c r="L101" i="13"/>
  <c r="K101" i="13"/>
  <c r="J101" i="13"/>
  <c r="I101" i="13"/>
  <c r="M75" i="13"/>
  <c r="L75" i="13"/>
  <c r="K75" i="13"/>
  <c r="J75" i="13"/>
  <c r="I75" i="13"/>
  <c r="M10" i="13"/>
  <c r="L10" i="13"/>
  <c r="K10" i="13"/>
  <c r="J10" i="13"/>
  <c r="I10" i="13"/>
  <c r="W10" i="12"/>
  <c r="L75" i="10"/>
  <c r="J39" i="10"/>
  <c r="H253" i="8"/>
  <c r="J253" i="8"/>
  <c r="O233" i="8"/>
  <c r="N233" i="8"/>
  <c r="O213" i="8"/>
  <c r="L191" i="8"/>
  <c r="N191" i="8"/>
  <c r="J171" i="8"/>
  <c r="L171" i="8"/>
  <c r="H129" i="8"/>
  <c r="J129" i="8"/>
  <c r="J119" i="8"/>
  <c r="L119" i="8"/>
  <c r="F55" i="8"/>
  <c r="H55" i="8"/>
  <c r="H31" i="10"/>
  <c r="H37" i="10"/>
  <c r="J37" i="10"/>
  <c r="H256" i="8"/>
  <c r="J256" i="8"/>
  <c r="O238" i="8"/>
  <c r="J218" i="8"/>
  <c r="L218" i="8"/>
  <c r="O208" i="8"/>
  <c r="J188" i="8"/>
  <c r="L188" i="8"/>
  <c r="H168" i="8"/>
  <c r="J168" i="8"/>
  <c r="O150" i="8"/>
  <c r="J130" i="8"/>
  <c r="L130" i="8"/>
  <c r="O120" i="8"/>
  <c r="F120" i="8"/>
  <c r="I40" i="5"/>
  <c r="M40" i="5"/>
  <c r="L40" i="5"/>
  <c r="K40" i="5"/>
  <c r="J40" i="5"/>
  <c r="I24" i="5"/>
  <c r="M24" i="5"/>
  <c r="L24" i="5"/>
  <c r="K24" i="5"/>
  <c r="J24" i="5"/>
  <c r="F32" i="10"/>
  <c r="F36" i="10"/>
  <c r="H36" i="10"/>
  <c r="J63" i="10"/>
  <c r="L258" i="8"/>
  <c r="J238" i="8"/>
  <c r="H196" i="8"/>
  <c r="J186" i="8"/>
  <c r="H144" i="8"/>
  <c r="O124" i="8"/>
  <c r="N124" i="8"/>
  <c r="K38" i="5"/>
  <c r="J38" i="5"/>
  <c r="I38" i="5"/>
  <c r="M38" i="5"/>
  <c r="L38" i="5"/>
  <c r="H65" i="10"/>
  <c r="H61" i="10"/>
  <c r="J61" i="10"/>
  <c r="H274" i="8"/>
  <c r="J274" i="8"/>
  <c r="N278" i="8"/>
  <c r="O278" i="8"/>
  <c r="L277" i="8"/>
  <c r="L261" i="8"/>
  <c r="O251" i="8"/>
  <c r="N251" i="8"/>
  <c r="L231" i="8"/>
  <c r="N231" i="8"/>
  <c r="O193" i="8"/>
  <c r="N193" i="8"/>
  <c r="L173" i="8"/>
  <c r="O163" i="8"/>
  <c r="N163" i="8"/>
  <c r="L143" i="8"/>
  <c r="N143" i="8"/>
  <c r="F80" i="8"/>
  <c r="J52" i="12"/>
  <c r="I52" i="12"/>
  <c r="L79" i="8"/>
  <c r="N79" i="8"/>
  <c r="L17" i="6"/>
  <c r="K17" i="6"/>
  <c r="I17" i="6"/>
  <c r="M17" i="6"/>
  <c r="J17" i="6"/>
  <c r="N172" i="3"/>
  <c r="M172" i="3"/>
  <c r="L172" i="3"/>
  <c r="J172" i="3"/>
  <c r="K172" i="3"/>
  <c r="M156" i="3"/>
  <c r="N156" i="3"/>
  <c r="L156" i="3"/>
  <c r="K156" i="3"/>
  <c r="J156" i="3"/>
  <c r="M140" i="3"/>
  <c r="L140" i="3"/>
  <c r="G43" i="2"/>
  <c r="J80" i="10"/>
  <c r="J82" i="8"/>
  <c r="V33" i="5"/>
  <c r="T33" i="5"/>
  <c r="H187" i="3"/>
  <c r="J84" i="10"/>
  <c r="J20" i="12"/>
  <c r="I20" i="12"/>
  <c r="J49" i="12"/>
  <c r="I49" i="12"/>
  <c r="F15" i="10"/>
  <c r="H15" i="10"/>
  <c r="F232" i="8"/>
  <c r="J58" i="8"/>
  <c r="W33" i="6"/>
  <c r="V33" i="6"/>
  <c r="T33" i="6"/>
  <c r="S33" i="6"/>
  <c r="U33" i="6"/>
  <c r="V48" i="5"/>
  <c r="U48" i="5"/>
  <c r="T48" i="5"/>
  <c r="S48" i="5"/>
  <c r="W48" i="5"/>
  <c r="W49" i="5"/>
  <c r="K31" i="5"/>
  <c r="I31" i="5"/>
  <c r="T10" i="5"/>
  <c r="V10" i="5"/>
  <c r="E192" i="3"/>
  <c r="M181" i="3"/>
  <c r="L181" i="3"/>
  <c r="K171" i="3"/>
  <c r="J171" i="3"/>
  <c r="N171" i="3"/>
  <c r="L171" i="3"/>
  <c r="M171" i="3"/>
  <c r="G193" i="3"/>
  <c r="K60" i="2"/>
  <c r="J60" i="2"/>
  <c r="L60" i="2"/>
  <c r="N60" i="2"/>
  <c r="M60" i="2"/>
  <c r="N62" i="2"/>
  <c r="O80" i="8"/>
  <c r="N80" i="8"/>
  <c r="F106" i="8"/>
  <c r="H106" i="8"/>
  <c r="L63" i="8"/>
  <c r="W20" i="6"/>
  <c r="U20" i="6"/>
  <c r="T20" i="6"/>
  <c r="V20" i="6"/>
  <c r="S20" i="6"/>
  <c r="T25" i="5"/>
  <c r="S25" i="5"/>
  <c r="W25" i="5"/>
  <c r="V25" i="5"/>
  <c r="U25" i="5"/>
  <c r="F191" i="3"/>
  <c r="F235" i="8"/>
  <c r="J60" i="8"/>
  <c r="F43" i="8"/>
  <c r="H43" i="8"/>
  <c r="W34" i="5"/>
  <c r="V34" i="5"/>
  <c r="T34" i="5"/>
  <c r="S34" i="5"/>
  <c r="U34" i="5"/>
  <c r="U28" i="5"/>
  <c r="T28" i="5"/>
  <c r="W28" i="5"/>
  <c r="V28" i="5"/>
  <c r="S28" i="5"/>
  <c r="S38" i="5"/>
  <c r="W38" i="5"/>
  <c r="V38" i="5"/>
  <c r="U38" i="5"/>
  <c r="T38" i="5"/>
  <c r="W43" i="5"/>
  <c r="V43" i="5"/>
  <c r="U43" i="5"/>
  <c r="T43" i="5"/>
  <c r="S43" i="5"/>
  <c r="M178" i="3"/>
  <c r="I189" i="3"/>
  <c r="L178" i="3"/>
  <c r="K178" i="3"/>
  <c r="J178" i="3"/>
  <c r="N178" i="3"/>
  <c r="M162" i="3"/>
  <c r="L162" i="3"/>
  <c r="K162" i="3"/>
  <c r="J162" i="3"/>
  <c r="N162" i="3"/>
  <c r="Y17" i="13"/>
  <c r="W17" i="13"/>
  <c r="H57" i="8"/>
  <c r="H53" i="8"/>
  <c r="J34" i="6"/>
  <c r="I34" i="6"/>
  <c r="M34" i="6"/>
  <c r="L34" i="6"/>
  <c r="K34" i="6"/>
  <c r="T13" i="6"/>
  <c r="S13" i="6"/>
  <c r="W13" i="6"/>
  <c r="V13" i="6"/>
  <c r="U13" i="6"/>
  <c r="U33" i="5"/>
  <c r="S33" i="5"/>
  <c r="K22" i="5"/>
  <c r="I22" i="5"/>
  <c r="K26" i="5"/>
  <c r="I26" i="5"/>
  <c r="F194" i="3"/>
  <c r="H42" i="2"/>
  <c r="J39" i="2"/>
  <c r="K39" i="2"/>
  <c r="H18" i="2"/>
  <c r="G42" i="2"/>
  <c r="F254" i="8"/>
  <c r="F13" i="8"/>
  <c r="H13" i="8"/>
  <c r="F141" i="8"/>
  <c r="H141" i="8"/>
  <c r="F229" i="8"/>
  <c r="H229" i="8"/>
  <c r="F37" i="8"/>
  <c r="H37" i="8"/>
  <c r="F256" i="8"/>
  <c r="F151" i="8"/>
  <c r="F239" i="8"/>
  <c r="F126" i="8"/>
  <c r="H126" i="8"/>
  <c r="F9" i="8"/>
  <c r="H9" i="8"/>
  <c r="F153" i="8"/>
  <c r="H153" i="8"/>
  <c r="F241" i="8"/>
  <c r="H241" i="8"/>
  <c r="F275" i="8"/>
  <c r="H275" i="8"/>
  <c r="M8" i="6"/>
  <c r="L8" i="6"/>
  <c r="J8" i="6"/>
  <c r="I8" i="6"/>
  <c r="K8" i="6"/>
  <c r="U8" i="6"/>
  <c r="T8" i="6"/>
  <c r="V8" i="6"/>
  <c r="S8" i="6"/>
  <c r="W8" i="6"/>
  <c r="S10" i="6"/>
  <c r="W10" i="6"/>
  <c r="V10" i="6"/>
  <c r="U10" i="6"/>
  <c r="T10" i="6"/>
  <c r="W18" i="6"/>
  <c r="V18" i="6"/>
  <c r="S18" i="6"/>
  <c r="T18" i="6"/>
  <c r="U18" i="6"/>
  <c r="L32" i="6"/>
  <c r="K32" i="6"/>
  <c r="I32" i="6"/>
  <c r="M32" i="6"/>
  <c r="J32" i="6"/>
  <c r="K45" i="6"/>
  <c r="J45" i="6"/>
  <c r="L45" i="6"/>
  <c r="I45" i="6"/>
  <c r="M45" i="6"/>
  <c r="M28" i="6"/>
  <c r="L28" i="6"/>
  <c r="K28" i="6"/>
  <c r="J28" i="6"/>
  <c r="I28" i="6"/>
  <c r="F59" i="24"/>
  <c r="F189" i="24"/>
  <c r="F185" i="24"/>
  <c r="H185" i="24"/>
  <c r="S15" i="21"/>
  <c r="T15" i="21"/>
  <c r="R15" i="21"/>
  <c r="O65" i="19"/>
  <c r="P66" i="19"/>
  <c r="G107" i="17"/>
  <c r="K108" i="17"/>
  <c r="I108" i="17"/>
  <c r="I90" i="17"/>
  <c r="K90" i="17"/>
  <c r="P88" i="19"/>
  <c r="I84" i="17"/>
  <c r="M84" i="17"/>
  <c r="L84" i="17"/>
  <c r="K84" i="17"/>
  <c r="J84" i="17"/>
  <c r="W10" i="17"/>
  <c r="Z10" i="17"/>
  <c r="V9" i="17"/>
  <c r="AA19" i="17" s="1"/>
  <c r="X10" i="17"/>
  <c r="Y10" i="17"/>
  <c r="J158" i="17"/>
  <c r="I158" i="17"/>
  <c r="M158" i="17"/>
  <c r="L158" i="17"/>
  <c r="K158" i="17"/>
  <c r="D119" i="17"/>
  <c r="J111" i="17"/>
  <c r="L111" i="17"/>
  <c r="J81" i="17"/>
  <c r="I81" i="17"/>
  <c r="M81" i="17"/>
  <c r="L81" i="17"/>
  <c r="K81" i="17"/>
  <c r="W93" i="19"/>
  <c r="W51" i="19"/>
  <c r="W147" i="19"/>
  <c r="W149" i="19"/>
  <c r="D133" i="17"/>
  <c r="L125" i="17"/>
  <c r="J125" i="17"/>
  <c r="K95" i="17"/>
  <c r="J95" i="17"/>
  <c r="I95" i="17"/>
  <c r="M95" i="17"/>
  <c r="L95" i="17"/>
  <c r="Y15" i="17"/>
  <c r="X15" i="17"/>
  <c r="W15" i="17"/>
  <c r="Z15" i="17"/>
  <c r="P48" i="19"/>
  <c r="L152" i="17"/>
  <c r="K152" i="17"/>
  <c r="J152" i="17"/>
  <c r="I152" i="17"/>
  <c r="M152" i="17"/>
  <c r="E135" i="17"/>
  <c r="G77" i="17"/>
  <c r="P20" i="19"/>
  <c r="P42" i="19"/>
  <c r="P39" i="19"/>
  <c r="P104" i="19"/>
  <c r="P70" i="19"/>
  <c r="P67" i="19"/>
  <c r="P29" i="19"/>
  <c r="P115" i="19"/>
  <c r="P86" i="19"/>
  <c r="P131" i="19"/>
  <c r="P142" i="19"/>
  <c r="P153" i="19"/>
  <c r="O161" i="19"/>
  <c r="M114" i="17"/>
  <c r="L114" i="17"/>
  <c r="K114" i="17"/>
  <c r="J114" i="17"/>
  <c r="I114" i="17"/>
  <c r="M97" i="17"/>
  <c r="L97" i="17"/>
  <c r="K97" i="17"/>
  <c r="J97" i="17"/>
  <c r="I97" i="17"/>
  <c r="H105" i="17"/>
  <c r="H93" i="17"/>
  <c r="M80" i="17"/>
  <c r="H79" i="17"/>
  <c r="L80" i="17"/>
  <c r="K80" i="17"/>
  <c r="J80" i="17"/>
  <c r="I80" i="17"/>
  <c r="M62" i="17"/>
  <c r="L62" i="17"/>
  <c r="K62" i="17"/>
  <c r="J62" i="17"/>
  <c r="I62" i="17"/>
  <c r="R21" i="15"/>
  <c r="C65" i="17"/>
  <c r="Z11" i="15"/>
  <c r="X11" i="15"/>
  <c r="Z14" i="15"/>
  <c r="Y14" i="15"/>
  <c r="X14" i="15"/>
  <c r="W14" i="15"/>
  <c r="AA14" i="15"/>
  <c r="V20" i="14"/>
  <c r="U20" i="14"/>
  <c r="T20" i="14"/>
  <c r="N9" i="19"/>
  <c r="P28" i="19"/>
  <c r="N51" i="19"/>
  <c r="P117" i="19"/>
  <c r="N147" i="19"/>
  <c r="N149" i="19"/>
  <c r="V11" i="14"/>
  <c r="U11" i="14"/>
  <c r="T11" i="14"/>
  <c r="V17" i="14"/>
  <c r="V18" i="14"/>
  <c r="V14" i="14"/>
  <c r="K129" i="13"/>
  <c r="I129" i="13"/>
  <c r="K103" i="13"/>
  <c r="I103" i="13"/>
  <c r="M92" i="13"/>
  <c r="L92" i="13"/>
  <c r="K92" i="13"/>
  <c r="I92" i="13"/>
  <c r="J92" i="13"/>
  <c r="K43" i="13"/>
  <c r="I43" i="13"/>
  <c r="I11" i="13"/>
  <c r="K11" i="13"/>
  <c r="M153" i="13"/>
  <c r="L153" i="13"/>
  <c r="K153" i="13"/>
  <c r="J153" i="13"/>
  <c r="I153" i="13"/>
  <c r="W46" i="12"/>
  <c r="X39" i="12"/>
  <c r="V39" i="12"/>
  <c r="U39" i="12"/>
  <c r="X42" i="12"/>
  <c r="N21" i="12"/>
  <c r="M21" i="12"/>
  <c r="L21" i="12"/>
  <c r="K21" i="12"/>
  <c r="J21" i="12"/>
  <c r="I21" i="12"/>
  <c r="N24" i="12"/>
  <c r="W13" i="12"/>
  <c r="O55" i="10"/>
  <c r="N55" i="10"/>
  <c r="J13" i="10"/>
  <c r="L13" i="10"/>
  <c r="F146" i="13"/>
  <c r="E132" i="13"/>
  <c r="L124" i="13"/>
  <c r="J124" i="13"/>
  <c r="L98" i="13"/>
  <c r="J98" i="13"/>
  <c r="L64" i="13"/>
  <c r="J64" i="13"/>
  <c r="L38" i="13"/>
  <c r="J38" i="13"/>
  <c r="F34" i="13"/>
  <c r="W14" i="12"/>
  <c r="I7" i="12"/>
  <c r="H54" i="12"/>
  <c r="N7" i="12"/>
  <c r="M7" i="12"/>
  <c r="L7" i="12"/>
  <c r="K7" i="12"/>
  <c r="J7" i="12"/>
  <c r="F85" i="10"/>
  <c r="H85" i="10"/>
  <c r="O41" i="10"/>
  <c r="H18" i="10"/>
  <c r="J18" i="10"/>
  <c r="E146" i="13"/>
  <c r="J138" i="13"/>
  <c r="L138" i="13"/>
  <c r="L112" i="13"/>
  <c r="J112" i="13"/>
  <c r="J78" i="13"/>
  <c r="L78" i="13"/>
  <c r="L52" i="13"/>
  <c r="J52" i="13"/>
  <c r="F48" i="13"/>
  <c r="E34" i="13"/>
  <c r="J26" i="13"/>
  <c r="L26" i="13"/>
  <c r="V52" i="12"/>
  <c r="U52" i="12"/>
  <c r="X52" i="12"/>
  <c r="J34" i="12"/>
  <c r="I34" i="12"/>
  <c r="N34" i="12"/>
  <c r="M34" i="12"/>
  <c r="L34" i="12"/>
  <c r="K34" i="12"/>
  <c r="W27" i="12"/>
  <c r="V20" i="12"/>
  <c r="U20" i="12"/>
  <c r="X20" i="12"/>
  <c r="O80" i="10"/>
  <c r="N80" i="10"/>
  <c r="F62" i="13"/>
  <c r="E48" i="13"/>
  <c r="W9" i="12"/>
  <c r="O18" i="10"/>
  <c r="N18" i="10"/>
  <c r="L130" i="13"/>
  <c r="K130" i="13"/>
  <c r="J130" i="13"/>
  <c r="I130" i="13"/>
  <c r="M130" i="13"/>
  <c r="G90" i="13"/>
  <c r="C76" i="13"/>
  <c r="E20" i="13"/>
  <c r="X53" i="12"/>
  <c r="V53" i="12"/>
  <c r="U53" i="12"/>
  <c r="X54" i="12"/>
  <c r="X55" i="12"/>
  <c r="L47" i="12"/>
  <c r="K47" i="12"/>
  <c r="J47" i="12"/>
  <c r="I47" i="12"/>
  <c r="N47" i="12"/>
  <c r="M47" i="12"/>
  <c r="W40" i="12"/>
  <c r="X33" i="12"/>
  <c r="V33" i="12"/>
  <c r="U33" i="12"/>
  <c r="L15" i="12"/>
  <c r="K15" i="12"/>
  <c r="J15" i="12"/>
  <c r="I15" i="12"/>
  <c r="N15" i="12"/>
  <c r="M15" i="12"/>
  <c r="O86" i="10"/>
  <c r="N86" i="10"/>
  <c r="H76" i="10"/>
  <c r="J36" i="10"/>
  <c r="L36" i="10"/>
  <c r="L15" i="10"/>
  <c r="J20" i="19"/>
  <c r="J48" i="19"/>
  <c r="J18" i="19"/>
  <c r="J17" i="19"/>
  <c r="J28" i="19"/>
  <c r="J114" i="19"/>
  <c r="J76" i="19"/>
  <c r="J30" i="19"/>
  <c r="J125" i="19"/>
  <c r="G133" i="19"/>
  <c r="J100" i="19"/>
  <c r="J58" i="19"/>
  <c r="J46" i="19"/>
  <c r="J131" i="19"/>
  <c r="J142" i="19"/>
  <c r="J153" i="19"/>
  <c r="G161" i="19"/>
  <c r="Y16" i="16"/>
  <c r="X16" i="16"/>
  <c r="W16" i="16"/>
  <c r="Z16" i="16"/>
  <c r="W15" i="16"/>
  <c r="Z15" i="16"/>
  <c r="X15" i="16"/>
  <c r="Y15" i="16"/>
  <c r="M50" i="13"/>
  <c r="L50" i="13"/>
  <c r="K50" i="13"/>
  <c r="J50" i="13"/>
  <c r="I50" i="13"/>
  <c r="C160" i="13"/>
  <c r="L49" i="12"/>
  <c r="K49" i="12"/>
  <c r="C54" i="12"/>
  <c r="J31" i="10"/>
  <c r="O19" i="10"/>
  <c r="F19" i="10"/>
  <c r="J273" i="8"/>
  <c r="L273" i="8"/>
  <c r="H231" i="8"/>
  <c r="J231" i="8"/>
  <c r="N211" i="8"/>
  <c r="O211" i="8"/>
  <c r="O191" i="8"/>
  <c r="L169" i="8"/>
  <c r="N169" i="8"/>
  <c r="J149" i="8"/>
  <c r="L149" i="8"/>
  <c r="F84" i="8"/>
  <c r="H33" i="10"/>
  <c r="N236" i="8"/>
  <c r="O236" i="8"/>
  <c r="L216" i="8"/>
  <c r="N216" i="8"/>
  <c r="L186" i="8"/>
  <c r="N186" i="8"/>
  <c r="N148" i="8"/>
  <c r="O148" i="8"/>
  <c r="L128" i="8"/>
  <c r="N128" i="8"/>
  <c r="F87" i="8"/>
  <c r="O60" i="8"/>
  <c r="F60" i="8"/>
  <c r="L52" i="5"/>
  <c r="J52" i="5"/>
  <c r="L36" i="5"/>
  <c r="J36" i="5"/>
  <c r="J20" i="5"/>
  <c r="L20" i="5"/>
  <c r="F40" i="10"/>
  <c r="J285" i="8"/>
  <c r="X10" i="13"/>
  <c r="W10" i="13"/>
  <c r="AA10" i="13"/>
  <c r="Z10" i="13"/>
  <c r="Y10" i="13"/>
  <c r="J60" i="10"/>
  <c r="O282" i="8"/>
  <c r="N282" i="8"/>
  <c r="L236" i="8"/>
  <c r="J216" i="8"/>
  <c r="H174" i="8"/>
  <c r="J164" i="8"/>
  <c r="H122" i="8"/>
  <c r="F75" i="8"/>
  <c r="J50" i="5"/>
  <c r="L50" i="5"/>
  <c r="L34" i="5"/>
  <c r="J34" i="5"/>
  <c r="H54" i="10"/>
  <c r="J281" i="8"/>
  <c r="H277" i="8"/>
  <c r="J277" i="8"/>
  <c r="O276" i="8"/>
  <c r="N276" i="8"/>
  <c r="J279" i="8"/>
  <c r="J241" i="8"/>
  <c r="L241" i="8"/>
  <c r="O231" i="8"/>
  <c r="J211" i="8"/>
  <c r="L211" i="8"/>
  <c r="H191" i="8"/>
  <c r="J191" i="8"/>
  <c r="J153" i="8"/>
  <c r="L153" i="8"/>
  <c r="O143" i="8"/>
  <c r="J123" i="8"/>
  <c r="L123" i="8"/>
  <c r="J75" i="10"/>
  <c r="O81" i="8"/>
  <c r="N81" i="8"/>
  <c r="L14" i="6"/>
  <c r="K14" i="6"/>
  <c r="I14" i="6"/>
  <c r="M14" i="6"/>
  <c r="J14" i="6"/>
  <c r="T40" i="5"/>
  <c r="V40" i="5"/>
  <c r="M154" i="3"/>
  <c r="L154" i="3"/>
  <c r="Y8" i="13"/>
  <c r="W8" i="13"/>
  <c r="F252" i="8"/>
  <c r="H252" i="8"/>
  <c r="J79" i="8"/>
  <c r="J42" i="6"/>
  <c r="I42" i="6"/>
  <c r="K42" i="6"/>
  <c r="L42" i="6"/>
  <c r="M42" i="6"/>
  <c r="W29" i="5"/>
  <c r="U29" i="5"/>
  <c r="T29" i="5"/>
  <c r="S29" i="5"/>
  <c r="V29" i="5"/>
  <c r="W33" i="5"/>
  <c r="J37" i="2"/>
  <c r="K37" i="2"/>
  <c r="K36" i="2"/>
  <c r="J36" i="2"/>
  <c r="J83" i="10"/>
  <c r="J16" i="12"/>
  <c r="I16" i="12"/>
  <c r="G55" i="12"/>
  <c r="G53" i="12"/>
  <c r="J6" i="12"/>
  <c r="I6" i="12"/>
  <c r="F12" i="10"/>
  <c r="H12" i="10"/>
  <c r="F216" i="8"/>
  <c r="H216" i="8"/>
  <c r="K47" i="5"/>
  <c r="I47" i="5"/>
  <c r="G191" i="3"/>
  <c r="M169" i="3"/>
  <c r="L169" i="3"/>
  <c r="K159" i="3"/>
  <c r="J159" i="3"/>
  <c r="L159" i="3"/>
  <c r="N159" i="3"/>
  <c r="M159" i="3"/>
  <c r="I192" i="3"/>
  <c r="K137" i="3"/>
  <c r="J137" i="3"/>
  <c r="L137" i="3"/>
  <c r="N137" i="3"/>
  <c r="M137" i="3"/>
  <c r="M58" i="2"/>
  <c r="L58" i="2"/>
  <c r="K32" i="2"/>
  <c r="J32" i="2"/>
  <c r="N77" i="8"/>
  <c r="O77" i="8"/>
  <c r="L60" i="8"/>
  <c r="N60" i="8"/>
  <c r="T41" i="5"/>
  <c r="S41" i="5"/>
  <c r="W41" i="5"/>
  <c r="V41" i="5"/>
  <c r="U41" i="5"/>
  <c r="F187" i="3"/>
  <c r="F191" i="8"/>
  <c r="J87" i="8"/>
  <c r="F14" i="8"/>
  <c r="H14" i="8"/>
  <c r="W50" i="5"/>
  <c r="V50" i="5"/>
  <c r="T50" i="5"/>
  <c r="S50" i="5"/>
  <c r="U50" i="5"/>
  <c r="U36" i="5"/>
  <c r="T36" i="5"/>
  <c r="S36" i="5"/>
  <c r="W36" i="5"/>
  <c r="V36" i="5"/>
  <c r="W37" i="5"/>
  <c r="S46" i="5"/>
  <c r="W46" i="5"/>
  <c r="V46" i="5"/>
  <c r="U46" i="5"/>
  <c r="T46" i="5"/>
  <c r="W51" i="5"/>
  <c r="V51" i="5"/>
  <c r="U51" i="5"/>
  <c r="T51" i="5"/>
  <c r="S51" i="5"/>
  <c r="E187" i="3"/>
  <c r="F274" i="8"/>
  <c r="H65" i="8"/>
  <c r="H61" i="8"/>
  <c r="T32" i="6"/>
  <c r="S32" i="6"/>
  <c r="W32" i="6"/>
  <c r="V32" i="6"/>
  <c r="U32" i="6"/>
  <c r="K34" i="5"/>
  <c r="I34" i="5"/>
  <c r="H193" i="3"/>
  <c r="J73" i="2"/>
  <c r="K73" i="2"/>
  <c r="F238" i="8"/>
  <c r="H238" i="8"/>
  <c r="F21" i="8"/>
  <c r="H21" i="8"/>
  <c r="F149" i="8"/>
  <c r="H149" i="8"/>
  <c r="F237" i="8"/>
  <c r="H237" i="8"/>
  <c r="F102" i="8"/>
  <c r="H102" i="8"/>
  <c r="F34" i="8"/>
  <c r="H34" i="8"/>
  <c r="F165" i="8"/>
  <c r="F253" i="8"/>
  <c r="F148" i="8"/>
  <c r="H148" i="8"/>
  <c r="F17" i="8"/>
  <c r="H17" i="8"/>
  <c r="F167" i="8"/>
  <c r="H167" i="8"/>
  <c r="F255" i="8"/>
  <c r="H255" i="8"/>
  <c r="F283" i="8"/>
  <c r="U16" i="6"/>
  <c r="T16" i="6"/>
  <c r="W16" i="6"/>
  <c r="V16" i="6"/>
  <c r="S16" i="6"/>
  <c r="S21" i="6"/>
  <c r="W21" i="6"/>
  <c r="T21" i="6"/>
  <c r="U21" i="6"/>
  <c r="V21" i="6"/>
  <c r="W26" i="6"/>
  <c r="V26" i="6"/>
  <c r="U26" i="6"/>
  <c r="T26" i="6"/>
  <c r="S26" i="6"/>
  <c r="L40" i="6"/>
  <c r="K40" i="6"/>
  <c r="I40" i="6"/>
  <c r="M40" i="6"/>
  <c r="J40" i="6"/>
  <c r="I12" i="6"/>
  <c r="M12" i="6"/>
  <c r="L12" i="6"/>
  <c r="K12" i="6"/>
  <c r="J12" i="6"/>
  <c r="M36" i="6"/>
  <c r="L36" i="6"/>
  <c r="I36" i="6"/>
  <c r="J36" i="6"/>
  <c r="K36" i="6"/>
  <c r="K20" i="2"/>
  <c r="L20" i="2"/>
  <c r="M20" i="2"/>
  <c r="J20" i="2"/>
  <c r="M129" i="3"/>
  <c r="L129" i="3"/>
  <c r="K129" i="3"/>
  <c r="J129" i="3"/>
  <c r="J124" i="3"/>
  <c r="K124" i="3"/>
  <c r="M124" i="3"/>
  <c r="L124" i="3"/>
  <c r="L46" i="2"/>
  <c r="M46" i="2"/>
  <c r="K131" i="3"/>
  <c r="J131" i="3"/>
  <c r="L131" i="3"/>
  <c r="M131" i="3"/>
  <c r="T21" i="22"/>
  <c r="S21" i="22"/>
  <c r="O37" i="25"/>
  <c r="N37" i="25"/>
  <c r="O32" i="25"/>
  <c r="N32" i="25"/>
  <c r="O31" i="25"/>
  <c r="N31" i="25"/>
  <c r="N33" i="25"/>
  <c r="O33" i="25"/>
  <c r="O63" i="25"/>
  <c r="N63" i="25"/>
  <c r="N76" i="25"/>
  <c r="O76" i="25"/>
  <c r="J61" i="24"/>
  <c r="J87" i="24"/>
  <c r="F15" i="24"/>
  <c r="H15" i="24"/>
  <c r="F54" i="24"/>
  <c r="H54" i="24"/>
  <c r="N86" i="24"/>
  <c r="O86" i="24"/>
  <c r="F87" i="24"/>
  <c r="H87" i="24"/>
  <c r="F192" i="24"/>
  <c r="H192" i="24"/>
  <c r="F193" i="24"/>
  <c r="H193" i="24"/>
  <c r="S16" i="21"/>
  <c r="T16" i="21"/>
  <c r="R16" i="21"/>
  <c r="H147" i="17"/>
  <c r="M139" i="17"/>
  <c r="L139" i="17"/>
  <c r="K139" i="17"/>
  <c r="J139" i="17"/>
  <c r="I139" i="17"/>
  <c r="M122" i="17"/>
  <c r="H121" i="17"/>
  <c r="L122" i="17"/>
  <c r="K122" i="17"/>
  <c r="J122" i="17"/>
  <c r="I122" i="17"/>
  <c r="M104" i="17"/>
  <c r="L104" i="17"/>
  <c r="K104" i="17"/>
  <c r="J104" i="17"/>
  <c r="I104" i="17"/>
  <c r="I73" i="17"/>
  <c r="K73" i="17"/>
  <c r="U21" i="17"/>
  <c r="W13" i="17"/>
  <c r="Y13" i="17"/>
  <c r="P10" i="19"/>
  <c r="O9" i="19"/>
  <c r="R158" i="19" s="1"/>
  <c r="I144" i="17"/>
  <c r="M144" i="17"/>
  <c r="L144" i="17"/>
  <c r="K144" i="17"/>
  <c r="J144" i="17"/>
  <c r="D105" i="17"/>
  <c r="I67" i="17"/>
  <c r="M67" i="17"/>
  <c r="L67" i="17"/>
  <c r="K67" i="17"/>
  <c r="J67" i="17"/>
  <c r="J141" i="17"/>
  <c r="I141" i="17"/>
  <c r="M141" i="17"/>
  <c r="L141" i="17"/>
  <c r="K141" i="17"/>
  <c r="E133" i="17"/>
  <c r="D93" i="17"/>
  <c r="L94" i="17"/>
  <c r="J94" i="17"/>
  <c r="J76" i="17"/>
  <c r="L76" i="17"/>
  <c r="L59" i="17"/>
  <c r="J59" i="17"/>
  <c r="R95" i="19"/>
  <c r="P95" i="19"/>
  <c r="W49" i="19"/>
  <c r="W121" i="19"/>
  <c r="K155" i="17"/>
  <c r="J155" i="17"/>
  <c r="I155" i="17"/>
  <c r="M155" i="17"/>
  <c r="L155" i="17"/>
  <c r="E147" i="17"/>
  <c r="D107" i="17"/>
  <c r="L108" i="17"/>
  <c r="J108" i="17"/>
  <c r="L90" i="17"/>
  <c r="J90" i="17"/>
  <c r="J73" i="17"/>
  <c r="L73" i="17"/>
  <c r="J56" i="17"/>
  <c r="L56" i="17"/>
  <c r="D63" i="17"/>
  <c r="F149" i="17"/>
  <c r="L117" i="17"/>
  <c r="K117" i="17"/>
  <c r="J117" i="17"/>
  <c r="I117" i="17"/>
  <c r="M117" i="17"/>
  <c r="E91" i="17"/>
  <c r="G51" i="17"/>
  <c r="S9" i="17"/>
  <c r="R59" i="19"/>
  <c r="P59" i="19"/>
  <c r="R47" i="19"/>
  <c r="P47" i="19"/>
  <c r="R112" i="19"/>
  <c r="P112" i="19"/>
  <c r="R87" i="19"/>
  <c r="P87" i="19"/>
  <c r="P75" i="19"/>
  <c r="R75" i="19"/>
  <c r="P38" i="19"/>
  <c r="O37" i="19"/>
  <c r="R38" i="19"/>
  <c r="R124" i="19"/>
  <c r="P124" i="19"/>
  <c r="O93" i="19"/>
  <c r="R94" i="19"/>
  <c r="P94" i="19"/>
  <c r="R132" i="19"/>
  <c r="P132" i="19"/>
  <c r="R143" i="19"/>
  <c r="P143" i="19"/>
  <c r="R154" i="19"/>
  <c r="P154" i="19"/>
  <c r="C135" i="17"/>
  <c r="AA12" i="15"/>
  <c r="Z12" i="15"/>
  <c r="Y12" i="15"/>
  <c r="X12" i="15"/>
  <c r="W12" i="15"/>
  <c r="C105" i="17"/>
  <c r="X9" i="15"/>
  <c r="W9" i="15"/>
  <c r="AA9" i="15"/>
  <c r="Z9" i="15"/>
  <c r="Y9" i="15"/>
  <c r="AA19" i="15"/>
  <c r="AA11" i="15"/>
  <c r="AA20" i="15"/>
  <c r="AA15" i="15"/>
  <c r="C161" i="17"/>
  <c r="T21" i="15"/>
  <c r="P11" i="19"/>
  <c r="P62" i="19"/>
  <c r="N35" i="19"/>
  <c r="N49" i="19"/>
  <c r="N63" i="19"/>
  <c r="N65" i="19"/>
  <c r="Z18" i="16"/>
  <c r="Y18" i="16"/>
  <c r="X18" i="16"/>
  <c r="W18" i="16"/>
  <c r="K78" i="13"/>
  <c r="I78" i="13"/>
  <c r="M66" i="13"/>
  <c r="L66" i="13"/>
  <c r="K66" i="13"/>
  <c r="J66" i="13"/>
  <c r="I66" i="13"/>
  <c r="M156" i="13"/>
  <c r="L156" i="13"/>
  <c r="K156" i="13"/>
  <c r="J156" i="13"/>
  <c r="I156" i="13"/>
  <c r="N33" i="12"/>
  <c r="M33" i="12"/>
  <c r="L33" i="12"/>
  <c r="K33" i="12"/>
  <c r="J33" i="12"/>
  <c r="I33" i="12"/>
  <c r="W26" i="12"/>
  <c r="X19" i="12"/>
  <c r="V19" i="12"/>
  <c r="U19" i="12"/>
  <c r="L76" i="10"/>
  <c r="N76" i="10"/>
  <c r="F55" i="10"/>
  <c r="L11" i="10"/>
  <c r="N11" i="10"/>
  <c r="E160" i="13"/>
  <c r="I123" i="13"/>
  <c r="M123" i="13"/>
  <c r="L123" i="13"/>
  <c r="J123" i="13"/>
  <c r="K123" i="13"/>
  <c r="D118" i="13"/>
  <c r="I97" i="13"/>
  <c r="M97" i="13"/>
  <c r="L97" i="13"/>
  <c r="K97" i="13"/>
  <c r="J97" i="13"/>
  <c r="I37" i="13"/>
  <c r="M37" i="13"/>
  <c r="L37" i="13"/>
  <c r="K37" i="13"/>
  <c r="J37" i="13"/>
  <c r="S20" i="13"/>
  <c r="Z12" i="13"/>
  <c r="X12" i="13"/>
  <c r="G160" i="13"/>
  <c r="H83" i="10"/>
  <c r="L60" i="10"/>
  <c r="N60" i="10"/>
  <c r="N39" i="10"/>
  <c r="O39" i="10"/>
  <c r="J16" i="10"/>
  <c r="L16" i="10"/>
  <c r="J137" i="13"/>
  <c r="I137" i="13"/>
  <c r="M137" i="13"/>
  <c r="L137" i="13"/>
  <c r="K137" i="13"/>
  <c r="D132" i="13"/>
  <c r="J111" i="13"/>
  <c r="I111" i="13"/>
  <c r="M111" i="13"/>
  <c r="L111" i="13"/>
  <c r="K111" i="13"/>
  <c r="J51" i="13"/>
  <c r="I51" i="13"/>
  <c r="M51" i="13"/>
  <c r="K51" i="13"/>
  <c r="L51" i="13"/>
  <c r="J25" i="13"/>
  <c r="I25" i="13"/>
  <c r="M25" i="13"/>
  <c r="L25" i="13"/>
  <c r="K25" i="13"/>
  <c r="L15" i="13"/>
  <c r="J15" i="13"/>
  <c r="J46" i="12"/>
  <c r="I46" i="12"/>
  <c r="N46" i="12"/>
  <c r="M46" i="12"/>
  <c r="L46" i="12"/>
  <c r="K46" i="12"/>
  <c r="W39" i="12"/>
  <c r="V32" i="12"/>
  <c r="U32" i="12"/>
  <c r="X32" i="12"/>
  <c r="D146" i="13"/>
  <c r="K125" i="13"/>
  <c r="J125" i="13"/>
  <c r="I125" i="13"/>
  <c r="M125" i="13"/>
  <c r="L125" i="13"/>
  <c r="H132" i="13"/>
  <c r="K65" i="13"/>
  <c r="J65" i="13"/>
  <c r="I65" i="13"/>
  <c r="M65" i="13"/>
  <c r="L65" i="13"/>
  <c r="K39" i="13"/>
  <c r="J39" i="13"/>
  <c r="I39" i="13"/>
  <c r="M39" i="13"/>
  <c r="L39" i="13"/>
  <c r="D34" i="13"/>
  <c r="K9" i="13"/>
  <c r="J9" i="13"/>
  <c r="I9" i="13"/>
  <c r="M9" i="13"/>
  <c r="L9" i="13"/>
  <c r="L48" i="12"/>
  <c r="K48" i="12"/>
  <c r="K40" i="12"/>
  <c r="L40" i="12"/>
  <c r="L32" i="12"/>
  <c r="K32" i="12"/>
  <c r="K24" i="12"/>
  <c r="L24" i="12"/>
  <c r="L16" i="12"/>
  <c r="K16" i="12"/>
  <c r="L85" i="10"/>
  <c r="O75" i="10"/>
  <c r="N75" i="10"/>
  <c r="O56" i="10"/>
  <c r="N56" i="10"/>
  <c r="O37" i="10"/>
  <c r="N37" i="10"/>
  <c r="H16" i="10"/>
  <c r="J158" i="13"/>
  <c r="I158" i="13"/>
  <c r="M158" i="13"/>
  <c r="L158" i="13"/>
  <c r="K158" i="13"/>
  <c r="F76" i="13"/>
  <c r="E62" i="13"/>
  <c r="Z11" i="13"/>
  <c r="Y11" i="13"/>
  <c r="X11" i="13"/>
  <c r="W11" i="13"/>
  <c r="AA11" i="13"/>
  <c r="W52" i="12"/>
  <c r="X45" i="12"/>
  <c r="V45" i="12"/>
  <c r="U45" i="12"/>
  <c r="L27" i="12"/>
  <c r="K27" i="12"/>
  <c r="J27" i="12"/>
  <c r="I27" i="12"/>
  <c r="N27" i="12"/>
  <c r="M27" i="12"/>
  <c r="W20" i="12"/>
  <c r="C53" i="12"/>
  <c r="C57" i="12" s="1"/>
  <c r="L6" i="12"/>
  <c r="K6" i="12"/>
  <c r="F86" i="10"/>
  <c r="L53" i="10"/>
  <c r="N53" i="10"/>
  <c r="L34" i="10"/>
  <c r="N34" i="10"/>
  <c r="O13" i="10"/>
  <c r="N13" i="10"/>
  <c r="J40" i="19"/>
  <c r="J83" i="19"/>
  <c r="G91" i="19"/>
  <c r="J57" i="19"/>
  <c r="J31" i="19"/>
  <c r="J45" i="19"/>
  <c r="J123" i="19"/>
  <c r="J85" i="19"/>
  <c r="J39" i="19"/>
  <c r="G35" i="19"/>
  <c r="J27" i="19"/>
  <c r="J104" i="19"/>
  <c r="J67" i="19"/>
  <c r="G63" i="19"/>
  <c r="J55" i="19"/>
  <c r="J132" i="19"/>
  <c r="J143" i="19"/>
  <c r="J154" i="19"/>
  <c r="M136" i="13"/>
  <c r="L136" i="13"/>
  <c r="K136" i="13"/>
  <c r="J136" i="13"/>
  <c r="I136" i="13"/>
  <c r="M24" i="13"/>
  <c r="L24" i="13"/>
  <c r="K24" i="13"/>
  <c r="J24" i="13"/>
  <c r="I24" i="13"/>
  <c r="M9" i="12"/>
  <c r="L9" i="12"/>
  <c r="K9" i="12"/>
  <c r="J9" i="12"/>
  <c r="I9" i="12"/>
  <c r="N9" i="12"/>
  <c r="H56" i="12"/>
  <c r="H87" i="10"/>
  <c r="O16" i="10"/>
  <c r="N16" i="10"/>
  <c r="O17" i="10"/>
  <c r="H261" i="8"/>
  <c r="J261" i="8"/>
  <c r="J251" i="8"/>
  <c r="L251" i="8"/>
  <c r="H209" i="8"/>
  <c r="J209" i="8"/>
  <c r="O189" i="8"/>
  <c r="N189" i="8"/>
  <c r="O169" i="8"/>
  <c r="L147" i="8"/>
  <c r="N147" i="8"/>
  <c r="J127" i="8"/>
  <c r="L127" i="8"/>
  <c r="M29" i="5"/>
  <c r="L29" i="5"/>
  <c r="K29" i="5"/>
  <c r="J29" i="5"/>
  <c r="I29" i="5"/>
  <c r="M31" i="5"/>
  <c r="H41" i="10"/>
  <c r="H34" i="10"/>
  <c r="J34" i="10"/>
  <c r="O274" i="8"/>
  <c r="J254" i="8"/>
  <c r="L254" i="8"/>
  <c r="H234" i="8"/>
  <c r="J234" i="8"/>
  <c r="O216" i="8"/>
  <c r="J196" i="8"/>
  <c r="L196" i="8"/>
  <c r="O186" i="8"/>
  <c r="J166" i="8"/>
  <c r="L166" i="8"/>
  <c r="H146" i="8"/>
  <c r="J146" i="8"/>
  <c r="O128" i="8"/>
  <c r="F85" i="8"/>
  <c r="H85" i="8"/>
  <c r="N58" i="8"/>
  <c r="O58" i="8"/>
  <c r="F37" i="10"/>
  <c r="J57" i="10"/>
  <c r="H280" i="8"/>
  <c r="O256" i="8"/>
  <c r="N256" i="8"/>
  <c r="L214" i="8"/>
  <c r="J194" i="8"/>
  <c r="H152" i="8"/>
  <c r="J142" i="8"/>
  <c r="H62" i="10"/>
  <c r="N279" i="8"/>
  <c r="O279" i="8"/>
  <c r="L280" i="8"/>
  <c r="O259" i="8"/>
  <c r="N259" i="8"/>
  <c r="L239" i="8"/>
  <c r="O229" i="8"/>
  <c r="N229" i="8"/>
  <c r="L209" i="8"/>
  <c r="N209" i="8"/>
  <c r="O171" i="8"/>
  <c r="N171" i="8"/>
  <c r="L151" i="8"/>
  <c r="O141" i="8"/>
  <c r="N141" i="8"/>
  <c r="L121" i="8"/>
  <c r="N121" i="8"/>
  <c r="L49" i="5"/>
  <c r="K49" i="5"/>
  <c r="I49" i="5"/>
  <c r="M49" i="5"/>
  <c r="J49" i="5"/>
  <c r="L33" i="5"/>
  <c r="K33" i="5"/>
  <c r="I33" i="5"/>
  <c r="M33" i="5"/>
  <c r="J33" i="5"/>
  <c r="L17" i="5"/>
  <c r="K17" i="5"/>
  <c r="J17" i="5"/>
  <c r="I17" i="5"/>
  <c r="M17" i="5"/>
  <c r="M20" i="5"/>
  <c r="M19" i="5"/>
  <c r="F282" i="8"/>
  <c r="L78" i="8"/>
  <c r="L76" i="8"/>
  <c r="L33" i="6"/>
  <c r="K33" i="6"/>
  <c r="I33" i="6"/>
  <c r="M33" i="6"/>
  <c r="J33" i="6"/>
  <c r="V12" i="6"/>
  <c r="U12" i="6"/>
  <c r="S12" i="6"/>
  <c r="W12" i="6"/>
  <c r="T12" i="6"/>
  <c r="I195" i="3"/>
  <c r="N184" i="3"/>
  <c r="M184" i="3"/>
  <c r="L184" i="3"/>
  <c r="J184" i="3"/>
  <c r="K184" i="3"/>
  <c r="J168" i="3"/>
  <c r="N168" i="3"/>
  <c r="M168" i="3"/>
  <c r="L168" i="3"/>
  <c r="K168" i="3"/>
  <c r="M208" i="3"/>
  <c r="L208" i="3"/>
  <c r="N208" i="3"/>
  <c r="K208" i="3"/>
  <c r="J208" i="3"/>
  <c r="N215" i="3"/>
  <c r="N209" i="3"/>
  <c r="N138" i="3"/>
  <c r="M138" i="3"/>
  <c r="L138" i="3"/>
  <c r="J138" i="3"/>
  <c r="K138" i="3"/>
  <c r="M22" i="2"/>
  <c r="L22" i="2"/>
  <c r="K22" i="2"/>
  <c r="J22" i="2"/>
  <c r="N22" i="2"/>
  <c r="N24" i="2"/>
  <c r="N47" i="2"/>
  <c r="N48" i="2"/>
  <c r="J36" i="12"/>
  <c r="I36" i="12"/>
  <c r="F208" i="8"/>
  <c r="H208" i="8"/>
  <c r="J76" i="8"/>
  <c r="T40" i="6"/>
  <c r="S40" i="6"/>
  <c r="U40" i="6"/>
  <c r="V40" i="6"/>
  <c r="W40" i="6"/>
  <c r="M209" i="3"/>
  <c r="L209" i="3"/>
  <c r="E17" i="2"/>
  <c r="J77" i="10"/>
  <c r="J81" i="10"/>
  <c r="L81" i="10"/>
  <c r="J32" i="12"/>
  <c r="I32" i="12"/>
  <c r="A14" i="12"/>
  <c r="J10" i="12"/>
  <c r="I10" i="12"/>
  <c r="F20" i="10"/>
  <c r="H20" i="10"/>
  <c r="F188" i="8"/>
  <c r="M16" i="6"/>
  <c r="L16" i="6"/>
  <c r="J16" i="6"/>
  <c r="I16" i="6"/>
  <c r="K16" i="6"/>
  <c r="I190" i="3"/>
  <c r="K179" i="3"/>
  <c r="J179" i="3"/>
  <c r="N179" i="3"/>
  <c r="L179" i="3"/>
  <c r="M179" i="3"/>
  <c r="L157" i="3"/>
  <c r="M157" i="3"/>
  <c r="M135" i="3"/>
  <c r="L135" i="3"/>
  <c r="K16" i="2"/>
  <c r="J16" i="2"/>
  <c r="L16" i="2"/>
  <c r="M16" i="2"/>
  <c r="I18" i="2"/>
  <c r="M15" i="2"/>
  <c r="L15" i="2"/>
  <c r="K15" i="2"/>
  <c r="J15" i="2"/>
  <c r="N15" i="2"/>
  <c r="F54" i="12"/>
  <c r="L56" i="8"/>
  <c r="L87" i="8"/>
  <c r="M38" i="6"/>
  <c r="K38" i="6"/>
  <c r="J38" i="6"/>
  <c r="L38" i="6"/>
  <c r="I38" i="6"/>
  <c r="T17" i="5"/>
  <c r="S17" i="5"/>
  <c r="W17" i="5"/>
  <c r="V17" i="5"/>
  <c r="U17" i="5"/>
  <c r="W21" i="5"/>
  <c r="W18" i="5"/>
  <c r="L142" i="3"/>
  <c r="M142" i="3"/>
  <c r="F142" i="8"/>
  <c r="H142" i="8"/>
  <c r="J57" i="8"/>
  <c r="L25" i="6"/>
  <c r="K25" i="6"/>
  <c r="M25" i="6"/>
  <c r="J25" i="6"/>
  <c r="I25" i="6"/>
  <c r="U44" i="5"/>
  <c r="T44" i="5"/>
  <c r="W44" i="5"/>
  <c r="V44" i="5"/>
  <c r="S44" i="5"/>
  <c r="K217" i="3"/>
  <c r="J217" i="3"/>
  <c r="N217" i="3"/>
  <c r="M217" i="3"/>
  <c r="L217" i="3"/>
  <c r="M174" i="3"/>
  <c r="L174" i="3"/>
  <c r="K174" i="3"/>
  <c r="J174" i="3"/>
  <c r="N174" i="3"/>
  <c r="F230" i="8"/>
  <c r="H230" i="8"/>
  <c r="H54" i="8"/>
  <c r="F38" i="8"/>
  <c r="H38" i="8"/>
  <c r="K18" i="5"/>
  <c r="M18" i="5"/>
  <c r="L18" i="5"/>
  <c r="J18" i="5"/>
  <c r="I18" i="5"/>
  <c r="S49" i="5"/>
  <c r="U49" i="5"/>
  <c r="K42" i="5"/>
  <c r="I42" i="5"/>
  <c r="F190" i="3"/>
  <c r="K144" i="3"/>
  <c r="J144" i="3"/>
  <c r="F67" i="2"/>
  <c r="K35" i="2"/>
  <c r="J35" i="2"/>
  <c r="N10" i="2"/>
  <c r="M10" i="2"/>
  <c r="L10" i="2"/>
  <c r="K10" i="2"/>
  <c r="J10" i="2"/>
  <c r="F210" i="8"/>
  <c r="F32" i="8"/>
  <c r="H32" i="8"/>
  <c r="F163" i="8"/>
  <c r="H163" i="8"/>
  <c r="F251" i="8"/>
  <c r="H251" i="8"/>
  <c r="F124" i="8"/>
  <c r="F42" i="8"/>
  <c r="H42" i="8"/>
  <c r="F173" i="8"/>
  <c r="F261" i="8"/>
  <c r="F170" i="8"/>
  <c r="H170" i="8"/>
  <c r="F36" i="8"/>
  <c r="H36" i="8"/>
  <c r="F175" i="8"/>
  <c r="H175" i="8"/>
  <c r="F263" i="8"/>
  <c r="H263" i="8"/>
  <c r="M43" i="6"/>
  <c r="L43" i="6"/>
  <c r="J43" i="6"/>
  <c r="I43" i="6"/>
  <c r="K43" i="6"/>
  <c r="M46" i="6"/>
  <c r="V11" i="6"/>
  <c r="U11" i="6"/>
  <c r="S11" i="6"/>
  <c r="W11" i="6"/>
  <c r="T11" i="6"/>
  <c r="U19" i="6"/>
  <c r="T19" i="6"/>
  <c r="W19" i="6"/>
  <c r="V19" i="6"/>
  <c r="S19" i="6"/>
  <c r="S29" i="6"/>
  <c r="W29" i="6"/>
  <c r="V29" i="6"/>
  <c r="U29" i="6"/>
  <c r="T29" i="6"/>
  <c r="W34" i="6"/>
  <c r="V34" i="6"/>
  <c r="S34" i="6"/>
  <c r="T34" i="6"/>
  <c r="U34" i="6"/>
  <c r="L48" i="6"/>
  <c r="K48" i="6"/>
  <c r="I48" i="6"/>
  <c r="M48" i="6"/>
  <c r="J48" i="6"/>
  <c r="I23" i="6"/>
  <c r="M23" i="6"/>
  <c r="J23" i="6"/>
  <c r="K23" i="6"/>
  <c r="L23" i="6"/>
  <c r="M44" i="6"/>
  <c r="L44" i="6"/>
  <c r="K44" i="6"/>
  <c r="J44" i="6"/>
  <c r="I44" i="6"/>
  <c r="K14" i="2"/>
  <c r="I17" i="2"/>
  <c r="N14" i="2"/>
  <c r="M14" i="2"/>
  <c r="L14" i="2"/>
  <c r="J14" i="2"/>
  <c r="M45" i="2"/>
  <c r="L45" i="2"/>
  <c r="N71" i="2"/>
  <c r="J71" i="2"/>
  <c r="K71" i="2"/>
  <c r="L87" i="24"/>
  <c r="Z11" i="22"/>
  <c r="Y11" i="22"/>
  <c r="X11" i="22"/>
  <c r="AB11" i="22"/>
  <c r="AA11" i="22"/>
  <c r="O80" i="25"/>
  <c r="N80" i="25"/>
  <c r="O40" i="25"/>
  <c r="N40" i="25"/>
  <c r="O39" i="25"/>
  <c r="N39" i="25"/>
  <c r="N41" i="25"/>
  <c r="O41" i="25"/>
  <c r="O82" i="25"/>
  <c r="N82" i="25"/>
  <c r="N84" i="25"/>
  <c r="O84" i="25"/>
  <c r="J56" i="24"/>
  <c r="J54" i="24"/>
  <c r="F12" i="24"/>
  <c r="H12" i="24"/>
  <c r="V21" i="22"/>
  <c r="Z15" i="22"/>
  <c r="X15" i="22"/>
  <c r="O78" i="24"/>
  <c r="N78" i="24"/>
  <c r="F63" i="24"/>
  <c r="H63" i="24"/>
  <c r="F56" i="24"/>
  <c r="H56" i="24"/>
  <c r="F186" i="24"/>
  <c r="F190" i="24"/>
  <c r="S17" i="21"/>
  <c r="T17" i="21"/>
  <c r="R17" i="21"/>
  <c r="R31" i="19"/>
  <c r="P31" i="19"/>
  <c r="M87" i="17"/>
  <c r="L87" i="17"/>
  <c r="K87" i="17"/>
  <c r="J87" i="17"/>
  <c r="I87" i="17"/>
  <c r="I56" i="17"/>
  <c r="K56" i="17"/>
  <c r="R54" i="19"/>
  <c r="P54" i="19"/>
  <c r="I127" i="17"/>
  <c r="M127" i="17"/>
  <c r="L127" i="17"/>
  <c r="K127" i="17"/>
  <c r="J127" i="17"/>
  <c r="E119" i="17"/>
  <c r="D79" i="17"/>
  <c r="W18" i="17"/>
  <c r="AA18" i="17"/>
  <c r="Z18" i="17"/>
  <c r="Y18" i="17"/>
  <c r="X18" i="17"/>
  <c r="W79" i="19"/>
  <c r="L154" i="17"/>
  <c r="J154" i="17"/>
  <c r="F147" i="17"/>
  <c r="J124" i="17"/>
  <c r="I124" i="17"/>
  <c r="M124" i="17"/>
  <c r="L124" i="17"/>
  <c r="K124" i="17"/>
  <c r="E107" i="17"/>
  <c r="R80" i="19"/>
  <c r="O79" i="19"/>
  <c r="P80" i="19"/>
  <c r="W133" i="19"/>
  <c r="W105" i="19"/>
  <c r="W37" i="19"/>
  <c r="W77" i="19"/>
  <c r="W65" i="19"/>
  <c r="F161" i="17"/>
  <c r="K138" i="17"/>
  <c r="J138" i="17"/>
  <c r="I138" i="17"/>
  <c r="M138" i="17"/>
  <c r="L138" i="17"/>
  <c r="E121" i="17"/>
  <c r="G63" i="17"/>
  <c r="R21" i="17"/>
  <c r="Z13" i="17"/>
  <c r="X13" i="17"/>
  <c r="L100" i="17"/>
  <c r="K100" i="17"/>
  <c r="J100" i="17"/>
  <c r="I100" i="17"/>
  <c r="M100" i="17"/>
  <c r="L83" i="17"/>
  <c r="K83" i="17"/>
  <c r="J83" i="17"/>
  <c r="I83" i="17"/>
  <c r="H91" i="17"/>
  <c r="M83" i="17"/>
  <c r="L66" i="17"/>
  <c r="K66" i="17"/>
  <c r="J66" i="17"/>
  <c r="I66" i="17"/>
  <c r="M66" i="17"/>
  <c r="H65" i="17"/>
  <c r="R16" i="19"/>
  <c r="P16" i="19"/>
  <c r="R68" i="19"/>
  <c r="P68" i="19"/>
  <c r="R56" i="19"/>
  <c r="P56" i="19"/>
  <c r="R129" i="19"/>
  <c r="P129" i="19"/>
  <c r="R113" i="19"/>
  <c r="P113" i="19"/>
  <c r="P84" i="19"/>
  <c r="R84" i="19"/>
  <c r="P46" i="19"/>
  <c r="R46" i="19"/>
  <c r="R26" i="19"/>
  <c r="P26" i="19"/>
  <c r="R98" i="19"/>
  <c r="P98" i="19"/>
  <c r="R136" i="19"/>
  <c r="P136" i="19"/>
  <c r="O135" i="19"/>
  <c r="R144" i="19"/>
  <c r="P144" i="19"/>
  <c r="R155" i="19"/>
  <c r="P155" i="19"/>
  <c r="M157" i="17"/>
  <c r="L157" i="17"/>
  <c r="K157" i="17"/>
  <c r="J157" i="17"/>
  <c r="I157" i="17"/>
  <c r="AA16" i="17"/>
  <c r="Z16" i="17"/>
  <c r="Y16" i="17"/>
  <c r="X16" i="17"/>
  <c r="W16" i="17"/>
  <c r="C121" i="17"/>
  <c r="C91" i="17"/>
  <c r="C51" i="17"/>
  <c r="Z19" i="15"/>
  <c r="X19" i="15"/>
  <c r="V21" i="14"/>
  <c r="U21" i="14"/>
  <c r="T21" i="14"/>
  <c r="P23" i="14"/>
  <c r="P15" i="19"/>
  <c r="N77" i="19"/>
  <c r="P74" i="19"/>
  <c r="N119" i="19"/>
  <c r="N121" i="19"/>
  <c r="L159" i="13"/>
  <c r="K159" i="13"/>
  <c r="J159" i="13"/>
  <c r="M159" i="13"/>
  <c r="I159" i="13"/>
  <c r="M126" i="13"/>
  <c r="L126" i="13"/>
  <c r="K126" i="13"/>
  <c r="I126" i="13"/>
  <c r="J126" i="13"/>
  <c r="M100" i="13"/>
  <c r="L100" i="13"/>
  <c r="K100" i="13"/>
  <c r="J100" i="13"/>
  <c r="I100" i="13"/>
  <c r="H48" i="13"/>
  <c r="M40" i="13"/>
  <c r="L40" i="13"/>
  <c r="K40" i="13"/>
  <c r="J40" i="13"/>
  <c r="I40" i="13"/>
  <c r="AA9" i="13"/>
  <c r="Z9" i="13"/>
  <c r="Y9" i="13"/>
  <c r="X9" i="13"/>
  <c r="W9" i="13"/>
  <c r="N45" i="12"/>
  <c r="M45" i="12"/>
  <c r="L45" i="12"/>
  <c r="K45" i="12"/>
  <c r="J45" i="12"/>
  <c r="I45" i="12"/>
  <c r="W38" i="12"/>
  <c r="X31" i="12"/>
  <c r="V31" i="12"/>
  <c r="U31" i="12"/>
  <c r="N11" i="12"/>
  <c r="M11" i="12"/>
  <c r="L11" i="12"/>
  <c r="K11" i="12"/>
  <c r="J11" i="12"/>
  <c r="I11" i="12"/>
  <c r="H53" i="12"/>
  <c r="F76" i="10"/>
  <c r="O76" i="10"/>
  <c r="O9" i="10"/>
  <c r="N9" i="10"/>
  <c r="C104" i="13"/>
  <c r="L72" i="13"/>
  <c r="J72" i="13"/>
  <c r="L46" i="13"/>
  <c r="J46" i="13"/>
  <c r="I12" i="13"/>
  <c r="H20" i="13"/>
  <c r="M12" i="13"/>
  <c r="L12" i="13"/>
  <c r="K12" i="13"/>
  <c r="J12" i="13"/>
  <c r="F60" i="10"/>
  <c r="O60" i="10"/>
  <c r="L14" i="10"/>
  <c r="N14" i="10"/>
  <c r="D160" i="13"/>
  <c r="C118" i="13"/>
  <c r="L86" i="13"/>
  <c r="J86" i="13"/>
  <c r="L60" i="13"/>
  <c r="J60" i="13"/>
  <c r="X14" i="13"/>
  <c r="W14" i="13"/>
  <c r="AA14" i="13"/>
  <c r="Z14" i="13"/>
  <c r="Y14" i="13"/>
  <c r="W51" i="12"/>
  <c r="V44" i="12"/>
  <c r="U44" i="12"/>
  <c r="X44" i="12"/>
  <c r="X46" i="12"/>
  <c r="J26" i="12"/>
  <c r="I26" i="12"/>
  <c r="N26" i="12"/>
  <c r="M26" i="12"/>
  <c r="L26" i="12"/>
  <c r="K26" i="12"/>
  <c r="N28" i="12"/>
  <c r="W19" i="12"/>
  <c r="J13" i="12"/>
  <c r="I13" i="12"/>
  <c r="N13" i="12"/>
  <c r="M13" i="12"/>
  <c r="L13" i="12"/>
  <c r="K13" i="12"/>
  <c r="L63" i="10"/>
  <c r="N63" i="10"/>
  <c r="C132" i="13"/>
  <c r="K8" i="12"/>
  <c r="J8" i="12"/>
  <c r="I8" i="12"/>
  <c r="H55" i="12"/>
  <c r="N8" i="12"/>
  <c r="M8" i="12"/>
  <c r="L8" i="12"/>
  <c r="F75" i="10"/>
  <c r="F56" i="10"/>
  <c r="J14" i="10"/>
  <c r="M154" i="13"/>
  <c r="K154" i="13"/>
  <c r="J154" i="13"/>
  <c r="I154" i="13"/>
  <c r="L154" i="13"/>
  <c r="L139" i="13"/>
  <c r="K139" i="13"/>
  <c r="J139" i="13"/>
  <c r="I139" i="13"/>
  <c r="M139" i="13"/>
  <c r="H146" i="13"/>
  <c r="L79" i="13"/>
  <c r="K79" i="13"/>
  <c r="J79" i="13"/>
  <c r="I79" i="13"/>
  <c r="M79" i="13"/>
  <c r="L53" i="13"/>
  <c r="K53" i="13"/>
  <c r="J53" i="13"/>
  <c r="I53" i="13"/>
  <c r="M53" i="13"/>
  <c r="D48" i="13"/>
  <c r="L27" i="13"/>
  <c r="K27" i="13"/>
  <c r="J27" i="13"/>
  <c r="I27" i="13"/>
  <c r="M27" i="13"/>
  <c r="H34" i="13"/>
  <c r="L39" i="12"/>
  <c r="K39" i="12"/>
  <c r="J39" i="12"/>
  <c r="I39" i="12"/>
  <c r="N39" i="12"/>
  <c r="M39" i="12"/>
  <c r="N40" i="12"/>
  <c r="W32" i="12"/>
  <c r="X25" i="12"/>
  <c r="V25" i="12"/>
  <c r="U25" i="12"/>
  <c r="X11" i="12"/>
  <c r="V11" i="12"/>
  <c r="U11" i="12"/>
  <c r="X14" i="12"/>
  <c r="X13" i="12"/>
  <c r="H84" i="10"/>
  <c r="F53" i="10"/>
  <c r="O53" i="10"/>
  <c r="O34" i="10"/>
  <c r="H11" i="10"/>
  <c r="J11" i="10"/>
  <c r="J86" i="19"/>
  <c r="J102" i="19"/>
  <c r="J109" i="19"/>
  <c r="J66" i="19"/>
  <c r="G65" i="19"/>
  <c r="J54" i="19"/>
  <c r="J95" i="19"/>
  <c r="J47" i="19"/>
  <c r="J44" i="19"/>
  <c r="J111" i="19"/>
  <c r="G119" i="19"/>
  <c r="J75" i="19"/>
  <c r="J72" i="19"/>
  <c r="J136" i="19"/>
  <c r="G135" i="19"/>
  <c r="J144" i="19"/>
  <c r="J155" i="19"/>
  <c r="Q9" i="16"/>
  <c r="M110" i="13"/>
  <c r="L110" i="13"/>
  <c r="K110" i="13"/>
  <c r="J110" i="13"/>
  <c r="I110" i="13"/>
  <c r="H118" i="13"/>
  <c r="M84" i="13"/>
  <c r="L84" i="13"/>
  <c r="K84" i="13"/>
  <c r="J84" i="13"/>
  <c r="I84" i="13"/>
  <c r="M58" i="13"/>
  <c r="L58" i="13"/>
  <c r="K58" i="13"/>
  <c r="J58" i="13"/>
  <c r="I58" i="13"/>
  <c r="M14" i="13"/>
  <c r="L14" i="13"/>
  <c r="K14" i="13"/>
  <c r="J14" i="13"/>
  <c r="I14" i="13"/>
  <c r="E55" i="12"/>
  <c r="X7" i="12"/>
  <c r="V7" i="12"/>
  <c r="U7" i="12"/>
  <c r="L64" i="10"/>
  <c r="H14" i="10"/>
  <c r="H283" i="8"/>
  <c r="H239" i="8"/>
  <c r="J239" i="8"/>
  <c r="J229" i="8"/>
  <c r="L229" i="8"/>
  <c r="H187" i="8"/>
  <c r="J187" i="8"/>
  <c r="N167" i="8"/>
  <c r="O167" i="8"/>
  <c r="O147" i="8"/>
  <c r="L125" i="8"/>
  <c r="N125" i="8"/>
  <c r="F76" i="8"/>
  <c r="L10" i="5"/>
  <c r="M10" i="5"/>
  <c r="K10" i="5"/>
  <c r="J10" i="5"/>
  <c r="I10" i="5"/>
  <c r="H38" i="10"/>
  <c r="H42" i="10"/>
  <c r="J42" i="10"/>
  <c r="L252" i="8"/>
  <c r="N252" i="8"/>
  <c r="N214" i="8"/>
  <c r="O214" i="8"/>
  <c r="L194" i="8"/>
  <c r="N194" i="8"/>
  <c r="L164" i="8"/>
  <c r="N164" i="8"/>
  <c r="N126" i="8"/>
  <c r="O126" i="8"/>
  <c r="H83" i="8"/>
  <c r="F58" i="8"/>
  <c r="H58" i="8"/>
  <c r="F34" i="10"/>
  <c r="O281" i="8"/>
  <c r="N281" i="8"/>
  <c r="J65" i="10"/>
  <c r="H254" i="8"/>
  <c r="O234" i="8"/>
  <c r="N234" i="8"/>
  <c r="L192" i="8"/>
  <c r="J172" i="8"/>
  <c r="H130" i="8"/>
  <c r="J120" i="8"/>
  <c r="F64" i="8"/>
  <c r="H59" i="10"/>
  <c r="O277" i="8"/>
  <c r="N277" i="8"/>
  <c r="L278" i="8"/>
  <c r="J282" i="8"/>
  <c r="L282" i="8"/>
  <c r="H281" i="8"/>
  <c r="H257" i="8"/>
  <c r="J257" i="8"/>
  <c r="J219" i="8"/>
  <c r="L219" i="8"/>
  <c r="O209" i="8"/>
  <c r="J189" i="8"/>
  <c r="L189" i="8"/>
  <c r="H169" i="8"/>
  <c r="J169" i="8"/>
  <c r="J131" i="8"/>
  <c r="L131" i="8"/>
  <c r="O121" i="8"/>
  <c r="O59" i="8"/>
  <c r="N59" i="8"/>
  <c r="L45" i="5"/>
  <c r="J45" i="5"/>
  <c r="F257" i="8"/>
  <c r="J75" i="8"/>
  <c r="L75" i="8"/>
  <c r="L84" i="8"/>
  <c r="V31" i="6"/>
  <c r="U31" i="6"/>
  <c r="S31" i="6"/>
  <c r="W31" i="6"/>
  <c r="T31" i="6"/>
  <c r="U9" i="6"/>
  <c r="S9" i="6"/>
  <c r="W26" i="5"/>
  <c r="V26" i="5"/>
  <c r="T26" i="5"/>
  <c r="S26" i="5"/>
  <c r="U26" i="5"/>
  <c r="T7" i="5"/>
  <c r="V7" i="5"/>
  <c r="E193" i="3"/>
  <c r="M212" i="3"/>
  <c r="L212" i="3"/>
  <c r="N212" i="3"/>
  <c r="K212" i="3"/>
  <c r="J212" i="3"/>
  <c r="M136" i="3"/>
  <c r="L136" i="3"/>
  <c r="M13" i="2"/>
  <c r="N13" i="2"/>
  <c r="J13" i="2"/>
  <c r="L13" i="2"/>
  <c r="K13" i="2"/>
  <c r="F164" i="8"/>
  <c r="H164" i="8"/>
  <c r="J84" i="8"/>
  <c r="F196" i="3"/>
  <c r="K33" i="2"/>
  <c r="J33" i="2"/>
  <c r="K12" i="2"/>
  <c r="J12" i="2"/>
  <c r="N12" i="2"/>
  <c r="M12" i="2"/>
  <c r="L12" i="2"/>
  <c r="J85" i="10"/>
  <c r="J78" i="10"/>
  <c r="L78" i="10"/>
  <c r="J48" i="12"/>
  <c r="I48" i="12"/>
  <c r="A13" i="12"/>
  <c r="F16" i="10"/>
  <c r="F172" i="8"/>
  <c r="H172" i="8"/>
  <c r="M51" i="6"/>
  <c r="L51" i="6"/>
  <c r="J51" i="6"/>
  <c r="I51" i="6"/>
  <c r="K51" i="6"/>
  <c r="W14" i="6"/>
  <c r="V14" i="6"/>
  <c r="T14" i="6"/>
  <c r="S14" i="6"/>
  <c r="U14" i="6"/>
  <c r="N211" i="3"/>
  <c r="K211" i="3"/>
  <c r="L211" i="3"/>
  <c r="M211" i="3"/>
  <c r="J211" i="3"/>
  <c r="E188" i="3"/>
  <c r="M177" i="3"/>
  <c r="L177" i="3"/>
  <c r="K167" i="3"/>
  <c r="J167" i="3"/>
  <c r="L167" i="3"/>
  <c r="N167" i="3"/>
  <c r="M167" i="3"/>
  <c r="G189" i="3"/>
  <c r="K145" i="3"/>
  <c r="J145" i="3"/>
  <c r="N145" i="3"/>
  <c r="M145" i="3"/>
  <c r="L145" i="3"/>
  <c r="K74" i="2"/>
  <c r="J74" i="2"/>
  <c r="N74" i="2"/>
  <c r="M74" i="2"/>
  <c r="L74" i="2"/>
  <c r="M11" i="2"/>
  <c r="L11" i="2"/>
  <c r="K11" i="2"/>
  <c r="J11" i="2"/>
  <c r="N11" i="2"/>
  <c r="O82" i="8"/>
  <c r="N82" i="8"/>
  <c r="F240" i="8"/>
  <c r="J53" i="8"/>
  <c r="L57" i="8"/>
  <c r="N57" i="8"/>
  <c r="W36" i="6"/>
  <c r="U36" i="6"/>
  <c r="T36" i="6"/>
  <c r="V36" i="6"/>
  <c r="S36" i="6"/>
  <c r="F122" i="8"/>
  <c r="J65" i="8"/>
  <c r="V23" i="6"/>
  <c r="U23" i="6"/>
  <c r="W23" i="6"/>
  <c r="T23" i="6"/>
  <c r="S23" i="6"/>
  <c r="V12" i="5"/>
  <c r="U12" i="5"/>
  <c r="W12" i="5"/>
  <c r="T12" i="5"/>
  <c r="S12" i="5"/>
  <c r="W15" i="5"/>
  <c r="W14" i="5"/>
  <c r="U52" i="5"/>
  <c r="T52" i="5"/>
  <c r="W52" i="5"/>
  <c r="S52" i="5"/>
  <c r="V52" i="5"/>
  <c r="V8" i="5"/>
  <c r="U8" i="5"/>
  <c r="T8" i="5"/>
  <c r="S8" i="5"/>
  <c r="W8" i="5"/>
  <c r="F186" i="8"/>
  <c r="H186" i="8"/>
  <c r="H62" i="8"/>
  <c r="F15" i="8"/>
  <c r="H15" i="8"/>
  <c r="I36" i="5"/>
  <c r="K36" i="5"/>
  <c r="S24" i="5"/>
  <c r="U24" i="5"/>
  <c r="I50" i="5"/>
  <c r="K50" i="5"/>
  <c r="H189" i="3"/>
  <c r="K63" i="2"/>
  <c r="J63" i="2"/>
  <c r="F194" i="8"/>
  <c r="H194" i="8"/>
  <c r="F40" i="8"/>
  <c r="H40" i="8"/>
  <c r="F171" i="8"/>
  <c r="H171" i="8"/>
  <c r="F259" i="8"/>
  <c r="H259" i="8"/>
  <c r="F146" i="8"/>
  <c r="F99" i="8"/>
  <c r="H99" i="8"/>
  <c r="F187" i="8"/>
  <c r="F12" i="8"/>
  <c r="H12" i="8"/>
  <c r="F192" i="8"/>
  <c r="H192" i="8"/>
  <c r="F101" i="8"/>
  <c r="H101" i="8"/>
  <c r="F189" i="8"/>
  <c r="H189" i="8"/>
  <c r="F277" i="8"/>
  <c r="W41" i="6"/>
  <c r="V41" i="6"/>
  <c r="T41" i="6"/>
  <c r="S41" i="6"/>
  <c r="U41" i="6"/>
  <c r="V22" i="6"/>
  <c r="U22" i="6"/>
  <c r="S22" i="6"/>
  <c r="W22" i="6"/>
  <c r="T22" i="6"/>
  <c r="U27" i="6"/>
  <c r="T27" i="6"/>
  <c r="V27" i="6"/>
  <c r="S27" i="6"/>
  <c r="W27" i="6"/>
  <c r="S37" i="6"/>
  <c r="W37" i="6"/>
  <c r="T37" i="6"/>
  <c r="U37" i="6"/>
  <c r="V37" i="6"/>
  <c r="W42" i="6"/>
  <c r="V42" i="6"/>
  <c r="U42" i="6"/>
  <c r="T42" i="6"/>
  <c r="S42" i="6"/>
  <c r="I31" i="6"/>
  <c r="M31" i="6"/>
  <c r="L31" i="6"/>
  <c r="K31" i="6"/>
  <c r="J31" i="6"/>
  <c r="M52" i="6"/>
  <c r="L52" i="6"/>
  <c r="I52" i="6"/>
  <c r="K52" i="6"/>
  <c r="J52" i="6"/>
  <c r="J132" i="3"/>
  <c r="K132" i="3"/>
  <c r="M132" i="3"/>
  <c r="L132" i="3"/>
  <c r="J207" i="3"/>
  <c r="K207" i="3"/>
  <c r="K203" i="3"/>
  <c r="J203" i="3"/>
  <c r="M126" i="3"/>
  <c r="L126" i="3"/>
  <c r="K126" i="3"/>
  <c r="J126" i="3"/>
  <c r="F17" i="24"/>
  <c r="H17" i="24"/>
  <c r="Z10" i="22"/>
  <c r="X10" i="22"/>
  <c r="O75" i="25"/>
  <c r="N75" i="25"/>
  <c r="O56" i="25"/>
  <c r="N56" i="25"/>
  <c r="J64" i="24"/>
  <c r="L64" i="24"/>
  <c r="J62" i="24"/>
  <c r="F20" i="24"/>
  <c r="H20" i="24"/>
  <c r="R21" i="22"/>
  <c r="O75" i="24"/>
  <c r="N75" i="24"/>
  <c r="F55" i="24"/>
  <c r="H55" i="24"/>
  <c r="F64" i="24"/>
  <c r="F194" i="24"/>
  <c r="N22" i="21"/>
  <c r="P22" i="21"/>
  <c r="S10" i="21"/>
  <c r="T10" i="21"/>
  <c r="R10" i="21"/>
  <c r="S18" i="21"/>
  <c r="T18" i="21"/>
  <c r="R18" i="21"/>
  <c r="K116" i="17"/>
  <c r="I116" i="17"/>
  <c r="M70" i="17"/>
  <c r="L70" i="17"/>
  <c r="K70" i="17"/>
  <c r="J70" i="17"/>
  <c r="I70" i="17"/>
  <c r="F133" i="17"/>
  <c r="I110" i="17"/>
  <c r="M110" i="17"/>
  <c r="L110" i="17"/>
  <c r="K110" i="17"/>
  <c r="J110" i="17"/>
  <c r="E93" i="17"/>
  <c r="R57" i="19"/>
  <c r="P57" i="19"/>
  <c r="G161" i="17"/>
  <c r="L137" i="17"/>
  <c r="J137" i="17"/>
  <c r="F121" i="17"/>
  <c r="J89" i="17"/>
  <c r="I89" i="17"/>
  <c r="M89" i="17"/>
  <c r="L89" i="17"/>
  <c r="K89" i="17"/>
  <c r="S21" i="17"/>
  <c r="W119" i="19"/>
  <c r="W161" i="19"/>
  <c r="L151" i="17"/>
  <c r="J151" i="17"/>
  <c r="F135" i="17"/>
  <c r="K103" i="17"/>
  <c r="J103" i="17"/>
  <c r="I103" i="17"/>
  <c r="M103" i="17"/>
  <c r="L103" i="17"/>
  <c r="E77" i="17"/>
  <c r="Y11" i="17"/>
  <c r="X11" i="17"/>
  <c r="W11" i="17"/>
  <c r="AA11" i="17"/>
  <c r="Z11" i="17"/>
  <c r="L160" i="17"/>
  <c r="K160" i="17"/>
  <c r="J160" i="17"/>
  <c r="I160" i="17"/>
  <c r="M160" i="17"/>
  <c r="F105" i="17"/>
  <c r="W21" i="19"/>
  <c r="W9" i="19"/>
  <c r="R76" i="19"/>
  <c r="P76" i="19"/>
  <c r="R73" i="19"/>
  <c r="P73" i="19"/>
  <c r="R122" i="19"/>
  <c r="P122" i="19"/>
  <c r="O121" i="19"/>
  <c r="P97" i="19"/>
  <c r="O105" i="19"/>
  <c r="R97" i="19"/>
  <c r="P55" i="19"/>
  <c r="O63" i="19"/>
  <c r="R55" i="19"/>
  <c r="R34" i="19"/>
  <c r="P34" i="19"/>
  <c r="R102" i="19"/>
  <c r="P102" i="19"/>
  <c r="R137" i="19"/>
  <c r="P137" i="19"/>
  <c r="R145" i="19"/>
  <c r="P145" i="19"/>
  <c r="R156" i="19"/>
  <c r="P156" i="19"/>
  <c r="M140" i="17"/>
  <c r="L140" i="17"/>
  <c r="K140" i="17"/>
  <c r="J140" i="17"/>
  <c r="I140" i="17"/>
  <c r="M88" i="17"/>
  <c r="L88" i="17"/>
  <c r="K88" i="17"/>
  <c r="J88" i="17"/>
  <c r="I88" i="17"/>
  <c r="C107" i="17"/>
  <c r="Q21" i="15"/>
  <c r="X17" i="15"/>
  <c r="W17" i="15"/>
  <c r="AA17" i="15"/>
  <c r="Z17" i="15"/>
  <c r="Y17" i="15"/>
  <c r="U22" i="14"/>
  <c r="T22" i="14"/>
  <c r="V22" i="14"/>
  <c r="U17" i="14"/>
  <c r="Z10" i="15"/>
  <c r="Y10" i="15"/>
  <c r="X10" i="15"/>
  <c r="W10" i="15"/>
  <c r="AA10" i="15"/>
  <c r="P19" i="19"/>
  <c r="N91" i="19"/>
  <c r="N161" i="19"/>
  <c r="C149" i="17"/>
  <c r="S21" i="15"/>
  <c r="V19" i="14"/>
  <c r="U19" i="14"/>
  <c r="T19" i="14"/>
  <c r="G146" i="13"/>
  <c r="I138" i="13"/>
  <c r="K138" i="13"/>
  <c r="K112" i="13"/>
  <c r="I112" i="13"/>
  <c r="K86" i="13"/>
  <c r="I86" i="13"/>
  <c r="M74" i="13"/>
  <c r="L74" i="13"/>
  <c r="K74" i="13"/>
  <c r="J74" i="13"/>
  <c r="I74" i="13"/>
  <c r="K52" i="13"/>
  <c r="I52" i="13"/>
  <c r="G34" i="13"/>
  <c r="K26" i="13"/>
  <c r="I26" i="13"/>
  <c r="I15" i="13"/>
  <c r="K15" i="13"/>
  <c r="X51" i="12"/>
  <c r="V51" i="12"/>
  <c r="U51" i="12"/>
  <c r="X43" i="12"/>
  <c r="V43" i="12"/>
  <c r="U43" i="12"/>
  <c r="N25" i="12"/>
  <c r="M25" i="12"/>
  <c r="L25" i="12"/>
  <c r="K25" i="12"/>
  <c r="J25" i="12"/>
  <c r="I25" i="12"/>
  <c r="W18" i="12"/>
  <c r="V8" i="12"/>
  <c r="U8" i="12"/>
  <c r="L65" i="10"/>
  <c r="L38" i="10"/>
  <c r="N38" i="10"/>
  <c r="I131" i="13"/>
  <c r="M131" i="13"/>
  <c r="L131" i="13"/>
  <c r="K131" i="13"/>
  <c r="J131" i="13"/>
  <c r="J107" i="13"/>
  <c r="L107" i="13"/>
  <c r="I71" i="13"/>
  <c r="M71" i="13"/>
  <c r="L71" i="13"/>
  <c r="K71" i="13"/>
  <c r="J71" i="13"/>
  <c r="I45" i="13"/>
  <c r="M45" i="13"/>
  <c r="L45" i="13"/>
  <c r="K45" i="13"/>
  <c r="J45" i="13"/>
  <c r="I12" i="12"/>
  <c r="N12" i="12"/>
  <c r="M12" i="12"/>
  <c r="L12" i="12"/>
  <c r="K12" i="12"/>
  <c r="J12" i="12"/>
  <c r="L79" i="10"/>
  <c r="N79" i="10"/>
  <c r="N58" i="10"/>
  <c r="O58" i="10"/>
  <c r="J35" i="10"/>
  <c r="L35" i="10"/>
  <c r="N12" i="10"/>
  <c r="O12" i="10"/>
  <c r="J145" i="13"/>
  <c r="I145" i="13"/>
  <c r="M145" i="13"/>
  <c r="L145" i="13"/>
  <c r="K145" i="13"/>
  <c r="J121" i="13"/>
  <c r="L121" i="13"/>
  <c r="J85" i="13"/>
  <c r="I85" i="13"/>
  <c r="M85" i="13"/>
  <c r="K85" i="13"/>
  <c r="L85" i="13"/>
  <c r="J59" i="13"/>
  <c r="I59" i="13"/>
  <c r="M59" i="13"/>
  <c r="L59" i="13"/>
  <c r="K59" i="13"/>
  <c r="J33" i="13"/>
  <c r="I33" i="13"/>
  <c r="M33" i="13"/>
  <c r="L33" i="13"/>
  <c r="K33" i="13"/>
  <c r="J38" i="12"/>
  <c r="I38" i="12"/>
  <c r="N38" i="12"/>
  <c r="M38" i="12"/>
  <c r="L38" i="12"/>
  <c r="K38" i="12"/>
  <c r="W31" i="12"/>
  <c r="V24" i="12"/>
  <c r="U24" i="12"/>
  <c r="X24" i="12"/>
  <c r="O63" i="10"/>
  <c r="F63" i="10"/>
  <c r="I150" i="13"/>
  <c r="M150" i="13"/>
  <c r="L150" i="13"/>
  <c r="K150" i="13"/>
  <c r="J150" i="13"/>
  <c r="G118" i="13"/>
  <c r="K99" i="13"/>
  <c r="J99" i="13"/>
  <c r="I99" i="13"/>
  <c r="M99" i="13"/>
  <c r="L99" i="13"/>
  <c r="K73" i="13"/>
  <c r="J73" i="13"/>
  <c r="I73" i="13"/>
  <c r="M73" i="13"/>
  <c r="L73" i="13"/>
  <c r="K47" i="13"/>
  <c r="J47" i="13"/>
  <c r="I47" i="13"/>
  <c r="L47" i="13"/>
  <c r="M47" i="13"/>
  <c r="V6" i="12"/>
  <c r="U6" i="12"/>
  <c r="X6" i="12"/>
  <c r="X8" i="12"/>
  <c r="O83" i="10"/>
  <c r="N83" i="10"/>
  <c r="J33" i="10"/>
  <c r="L12" i="10"/>
  <c r="C146" i="13"/>
  <c r="C34" i="13"/>
  <c r="L51" i="12"/>
  <c r="K51" i="12"/>
  <c r="J51" i="12"/>
  <c r="I51" i="12"/>
  <c r="N51" i="12"/>
  <c r="M51" i="12"/>
  <c r="W44" i="12"/>
  <c r="X37" i="12"/>
  <c r="V37" i="12"/>
  <c r="U37" i="12"/>
  <c r="L19" i="12"/>
  <c r="K19" i="12"/>
  <c r="J19" i="12"/>
  <c r="I19" i="12"/>
  <c r="N19" i="12"/>
  <c r="M19" i="12"/>
  <c r="O32" i="10"/>
  <c r="N32" i="10"/>
  <c r="J9" i="10"/>
  <c r="L9" i="10"/>
  <c r="J16" i="19"/>
  <c r="J122" i="19"/>
  <c r="G121" i="19"/>
  <c r="J130" i="19"/>
  <c r="G93" i="19"/>
  <c r="J94" i="19"/>
  <c r="J62" i="19"/>
  <c r="J25" i="19"/>
  <c r="J99" i="19"/>
  <c r="J56" i="19"/>
  <c r="J53" i="19"/>
  <c r="J117" i="19"/>
  <c r="J84" i="19"/>
  <c r="J81" i="19"/>
  <c r="J137" i="19"/>
  <c r="J145" i="19"/>
  <c r="J156" i="19"/>
  <c r="R9" i="16"/>
  <c r="Z10" i="16"/>
  <c r="X10" i="16"/>
  <c r="Y20" i="16"/>
  <c r="X20" i="16"/>
  <c r="W20" i="16"/>
  <c r="Z20" i="16"/>
  <c r="W19" i="16"/>
  <c r="Z19" i="16"/>
  <c r="Y19" i="16"/>
  <c r="X19" i="16"/>
  <c r="M144" i="13"/>
  <c r="L144" i="13"/>
  <c r="K144" i="13"/>
  <c r="J144" i="13"/>
  <c r="I144" i="13"/>
  <c r="G104" i="13"/>
  <c r="M32" i="13"/>
  <c r="L32" i="13"/>
  <c r="K32" i="13"/>
  <c r="J32" i="13"/>
  <c r="I32" i="13"/>
  <c r="X12" i="12"/>
  <c r="V12" i="12"/>
  <c r="U12" i="12"/>
  <c r="D54" i="12"/>
  <c r="L83" i="10"/>
  <c r="J259" i="8"/>
  <c r="L259" i="8"/>
  <c r="H217" i="8"/>
  <c r="J217" i="8"/>
  <c r="J207" i="8"/>
  <c r="L207" i="8"/>
  <c r="H165" i="8"/>
  <c r="J165" i="8"/>
  <c r="O145" i="8"/>
  <c r="N145" i="8"/>
  <c r="O125" i="8"/>
  <c r="F65" i="8"/>
  <c r="H35" i="10"/>
  <c r="J284" i="8"/>
  <c r="L284" i="8"/>
  <c r="J262" i="8"/>
  <c r="L262" i="8"/>
  <c r="O252" i="8"/>
  <c r="J232" i="8"/>
  <c r="L232" i="8"/>
  <c r="H212" i="8"/>
  <c r="J212" i="8"/>
  <c r="O194" i="8"/>
  <c r="J174" i="8"/>
  <c r="L174" i="8"/>
  <c r="O164" i="8"/>
  <c r="J144" i="8"/>
  <c r="L144" i="8"/>
  <c r="H124" i="8"/>
  <c r="J124" i="8"/>
  <c r="I48" i="5"/>
  <c r="M48" i="5"/>
  <c r="L48" i="5"/>
  <c r="K48" i="5"/>
  <c r="J48" i="5"/>
  <c r="M52" i="5"/>
  <c r="M50" i="5"/>
  <c r="M51" i="5"/>
  <c r="I32" i="5"/>
  <c r="M32" i="5"/>
  <c r="L32" i="5"/>
  <c r="K32" i="5"/>
  <c r="J32" i="5"/>
  <c r="F42" i="10"/>
  <c r="H279" i="8"/>
  <c r="J54" i="10"/>
  <c r="L54" i="10"/>
  <c r="L276" i="8"/>
  <c r="H232" i="8"/>
  <c r="O212" i="8"/>
  <c r="N212" i="8"/>
  <c r="L170" i="8"/>
  <c r="J150" i="8"/>
  <c r="K46" i="5"/>
  <c r="J46" i="5"/>
  <c r="M46" i="5"/>
  <c r="L46" i="5"/>
  <c r="I46" i="5"/>
  <c r="K30" i="5"/>
  <c r="J30" i="5"/>
  <c r="M30" i="5"/>
  <c r="L30" i="5"/>
  <c r="I30" i="5"/>
  <c r="L275" i="8"/>
  <c r="L281" i="8"/>
  <c r="J280" i="8"/>
  <c r="O237" i="8"/>
  <c r="N237" i="8"/>
  <c r="L217" i="8"/>
  <c r="O207" i="8"/>
  <c r="N207" i="8"/>
  <c r="L187" i="8"/>
  <c r="N187" i="8"/>
  <c r="O149" i="8"/>
  <c r="N149" i="8"/>
  <c r="L129" i="8"/>
  <c r="O119" i="8"/>
  <c r="N119" i="8"/>
  <c r="F213" i="8"/>
  <c r="L80" i="8"/>
  <c r="F19" i="8"/>
  <c r="H19" i="8"/>
  <c r="S28" i="6"/>
  <c r="U28" i="6"/>
  <c r="W42" i="5"/>
  <c r="V42" i="5"/>
  <c r="T42" i="5"/>
  <c r="S42" i="5"/>
  <c r="U42" i="5"/>
  <c r="V15" i="5"/>
  <c r="T15" i="5"/>
  <c r="J180" i="3"/>
  <c r="I191" i="3"/>
  <c r="N180" i="3"/>
  <c r="M180" i="3"/>
  <c r="L180" i="3"/>
  <c r="K180" i="3"/>
  <c r="N164" i="3"/>
  <c r="M164" i="3"/>
  <c r="J164" i="3"/>
  <c r="L164" i="3"/>
  <c r="K164" i="3"/>
  <c r="N165" i="3"/>
  <c r="N173" i="3"/>
  <c r="N169" i="3"/>
  <c r="M216" i="3"/>
  <c r="L216" i="3"/>
  <c r="N216" i="3"/>
  <c r="K216" i="3"/>
  <c r="J216" i="3"/>
  <c r="M63" i="2"/>
  <c r="L63" i="2"/>
  <c r="M9" i="2"/>
  <c r="N9" i="2"/>
  <c r="J9" i="2"/>
  <c r="L9" i="2"/>
  <c r="K9" i="2"/>
  <c r="F144" i="8"/>
  <c r="J7" i="6"/>
  <c r="I7" i="6"/>
  <c r="K7" i="6"/>
  <c r="L7" i="6"/>
  <c r="M7" i="6"/>
  <c r="M11" i="6"/>
  <c r="T21" i="5"/>
  <c r="V21" i="5"/>
  <c r="H195" i="3"/>
  <c r="K24" i="2"/>
  <c r="J24" i="2"/>
  <c r="J82" i="10"/>
  <c r="J86" i="10"/>
  <c r="L86" i="10"/>
  <c r="G56" i="12"/>
  <c r="F13" i="10"/>
  <c r="H13" i="10"/>
  <c r="F9" i="10"/>
  <c r="H9" i="10"/>
  <c r="F152" i="8"/>
  <c r="W49" i="6"/>
  <c r="V49" i="6"/>
  <c r="T49" i="6"/>
  <c r="S49" i="6"/>
  <c r="U49" i="6"/>
  <c r="G187" i="3"/>
  <c r="M165" i="3"/>
  <c r="L165" i="3"/>
  <c r="K155" i="3"/>
  <c r="J155" i="3"/>
  <c r="L155" i="3"/>
  <c r="N155" i="3"/>
  <c r="M155" i="3"/>
  <c r="I188" i="3"/>
  <c r="M143" i="3"/>
  <c r="L143" i="3"/>
  <c r="M72" i="2"/>
  <c r="L72" i="2"/>
  <c r="H67" i="2"/>
  <c r="O78" i="8"/>
  <c r="N78" i="8"/>
  <c r="L53" i="8"/>
  <c r="N53" i="8"/>
  <c r="L65" i="8"/>
  <c r="M7" i="2"/>
  <c r="L7" i="2"/>
  <c r="K7" i="2"/>
  <c r="J7" i="2"/>
  <c r="N7" i="2"/>
  <c r="J54" i="8"/>
  <c r="L54" i="8"/>
  <c r="V23" i="5"/>
  <c r="U23" i="5"/>
  <c r="S23" i="5"/>
  <c r="T23" i="5"/>
  <c r="W23" i="5"/>
  <c r="V16" i="5"/>
  <c r="T16" i="5"/>
  <c r="S16" i="5"/>
  <c r="U16" i="5"/>
  <c r="W16" i="5"/>
  <c r="M170" i="3"/>
  <c r="L170" i="3"/>
  <c r="K170" i="3"/>
  <c r="J170" i="3"/>
  <c r="N170" i="3"/>
  <c r="L19" i="2"/>
  <c r="M19" i="2"/>
  <c r="K19" i="2"/>
  <c r="J19" i="2"/>
  <c r="F150" i="8"/>
  <c r="H150" i="8"/>
  <c r="H59" i="8"/>
  <c r="J50" i="6"/>
  <c r="I50" i="6"/>
  <c r="M50" i="6"/>
  <c r="L50" i="6"/>
  <c r="K50" i="6"/>
  <c r="K27" i="5"/>
  <c r="I27" i="5"/>
  <c r="K45" i="5"/>
  <c r="I45" i="5"/>
  <c r="F186" i="3"/>
  <c r="K140" i="3"/>
  <c r="J140" i="3"/>
  <c r="F166" i="8"/>
  <c r="F97" i="8"/>
  <c r="H97" i="8"/>
  <c r="F185" i="8"/>
  <c r="H185" i="8"/>
  <c r="F273" i="8"/>
  <c r="H273" i="8"/>
  <c r="F168" i="8"/>
  <c r="F107" i="8"/>
  <c r="H107" i="8"/>
  <c r="F195" i="8"/>
  <c r="F20" i="8"/>
  <c r="H20" i="8"/>
  <c r="F214" i="8"/>
  <c r="H214" i="8"/>
  <c r="F109" i="8"/>
  <c r="H109" i="8"/>
  <c r="F197" i="8"/>
  <c r="H197" i="8"/>
  <c r="F279" i="8"/>
  <c r="V30" i="6"/>
  <c r="U30" i="6"/>
  <c r="S30" i="6"/>
  <c r="W30" i="6"/>
  <c r="T30" i="6"/>
  <c r="U35" i="6"/>
  <c r="T35" i="6"/>
  <c r="W35" i="6"/>
  <c r="V35" i="6"/>
  <c r="S35" i="6"/>
  <c r="S45" i="6"/>
  <c r="W45" i="6"/>
  <c r="V45" i="6"/>
  <c r="U45" i="6"/>
  <c r="T45" i="6"/>
  <c r="W50" i="6"/>
  <c r="V50" i="6"/>
  <c r="S50" i="6"/>
  <c r="T50" i="6"/>
  <c r="U50" i="6"/>
  <c r="K10" i="6"/>
  <c r="J10" i="6"/>
  <c r="L10" i="6"/>
  <c r="I10" i="6"/>
  <c r="M10" i="6"/>
  <c r="I39" i="6"/>
  <c r="M39" i="6"/>
  <c r="J39" i="6"/>
  <c r="K39" i="6"/>
  <c r="L39" i="6"/>
  <c r="M125" i="3"/>
  <c r="L125" i="3"/>
  <c r="J125" i="3"/>
  <c r="K125" i="3"/>
  <c r="M128" i="3"/>
  <c r="J128" i="3"/>
  <c r="L128" i="3"/>
  <c r="K128" i="3"/>
  <c r="M127" i="3"/>
  <c r="K127" i="3"/>
  <c r="L127" i="3"/>
  <c r="J127" i="3"/>
  <c r="L134" i="3"/>
  <c r="M134" i="3"/>
  <c r="K134" i="3"/>
  <c r="J134" i="3"/>
  <c r="N35" i="25"/>
  <c r="O35" i="25"/>
  <c r="O78" i="25"/>
  <c r="N78" i="25"/>
  <c r="O38" i="25"/>
  <c r="N38" i="25"/>
  <c r="O60" i="25"/>
  <c r="N60" i="25"/>
  <c r="N54" i="25"/>
  <c r="O54" i="25"/>
  <c r="J55" i="24"/>
  <c r="F14" i="24"/>
  <c r="H14" i="24"/>
  <c r="W21" i="22"/>
  <c r="AB13" i="22"/>
  <c r="AA13" i="22"/>
  <c r="Z13" i="22"/>
  <c r="Y13" i="22"/>
  <c r="X13" i="22"/>
  <c r="N80" i="24"/>
  <c r="O80" i="24"/>
  <c r="F65" i="24"/>
  <c r="H65" i="24"/>
  <c r="F191" i="24"/>
  <c r="S11" i="21"/>
  <c r="T11" i="21"/>
  <c r="R11" i="21"/>
  <c r="S19" i="21"/>
  <c r="T19" i="21"/>
  <c r="R19" i="21"/>
  <c r="K151" i="17"/>
  <c r="I151" i="17"/>
  <c r="M130" i="17"/>
  <c r="L130" i="17"/>
  <c r="K130" i="17"/>
  <c r="J130" i="17"/>
  <c r="I130" i="17"/>
  <c r="K99" i="17"/>
  <c r="I99" i="17"/>
  <c r="D91" i="17"/>
  <c r="M53" i="17"/>
  <c r="L53" i="17"/>
  <c r="K53" i="17"/>
  <c r="J53" i="17"/>
  <c r="I53" i="17"/>
  <c r="R127" i="19"/>
  <c r="P127" i="19"/>
  <c r="K156" i="17"/>
  <c r="I156" i="17"/>
  <c r="G147" i="17"/>
  <c r="F107" i="17"/>
  <c r="I75" i="17"/>
  <c r="M75" i="17"/>
  <c r="L75" i="17"/>
  <c r="K75" i="17"/>
  <c r="J75" i="17"/>
  <c r="G135" i="17"/>
  <c r="L102" i="17"/>
  <c r="J102" i="17"/>
  <c r="J72" i="17"/>
  <c r="I72" i="17"/>
  <c r="M72" i="17"/>
  <c r="L72" i="17"/>
  <c r="K72" i="17"/>
  <c r="J55" i="17"/>
  <c r="I55" i="17"/>
  <c r="H63" i="17"/>
  <c r="M55" i="17"/>
  <c r="L55" i="17"/>
  <c r="K55" i="17"/>
  <c r="R45" i="19"/>
  <c r="P45" i="19"/>
  <c r="W35" i="19"/>
  <c r="W63" i="19"/>
  <c r="W91" i="19"/>
  <c r="G149" i="17"/>
  <c r="J116" i="17"/>
  <c r="L116" i="17"/>
  <c r="K86" i="17"/>
  <c r="J86" i="17"/>
  <c r="I86" i="17"/>
  <c r="M86" i="17"/>
  <c r="L86" i="17"/>
  <c r="K69" i="17"/>
  <c r="J69" i="17"/>
  <c r="I69" i="17"/>
  <c r="H77" i="17"/>
  <c r="M69" i="17"/>
  <c r="L69" i="17"/>
  <c r="K52" i="17"/>
  <c r="J52" i="17"/>
  <c r="I52" i="17"/>
  <c r="H51" i="17"/>
  <c r="M52" i="17"/>
  <c r="L52" i="17"/>
  <c r="T9" i="17"/>
  <c r="L143" i="17"/>
  <c r="K143" i="17"/>
  <c r="J143" i="17"/>
  <c r="I143" i="17"/>
  <c r="M143" i="17"/>
  <c r="G119" i="17"/>
  <c r="R12" i="19"/>
  <c r="P12" i="19"/>
  <c r="R85" i="19"/>
  <c r="P85" i="19"/>
  <c r="R82" i="19"/>
  <c r="P82" i="19"/>
  <c r="R27" i="19"/>
  <c r="P27" i="19"/>
  <c r="O35" i="19"/>
  <c r="P24" i="19"/>
  <c r="O23" i="19"/>
  <c r="R24" i="19"/>
  <c r="P101" i="19"/>
  <c r="R101" i="19"/>
  <c r="P72" i="19"/>
  <c r="R72" i="19"/>
  <c r="R43" i="19"/>
  <c r="P43" i="19"/>
  <c r="R108" i="19"/>
  <c r="O107" i="19"/>
  <c r="P108" i="19"/>
  <c r="R138" i="19"/>
  <c r="P138" i="19"/>
  <c r="R146" i="19"/>
  <c r="P146" i="19"/>
  <c r="R157" i="19"/>
  <c r="P157" i="19"/>
  <c r="D161" i="17"/>
  <c r="D149" i="17"/>
  <c r="M123" i="17"/>
  <c r="L123" i="17"/>
  <c r="K123" i="17"/>
  <c r="J123" i="17"/>
  <c r="I123" i="17"/>
  <c r="M71" i="17"/>
  <c r="L71" i="17"/>
  <c r="K71" i="17"/>
  <c r="J71" i="17"/>
  <c r="I71" i="17"/>
  <c r="E63" i="17"/>
  <c r="E51" i="17"/>
  <c r="C147" i="17"/>
  <c r="C77" i="17"/>
  <c r="T15" i="14"/>
  <c r="S23" i="14"/>
  <c r="V15" i="14"/>
  <c r="U15" i="14"/>
  <c r="U18" i="14"/>
  <c r="X20" i="15"/>
  <c r="Z20" i="15"/>
  <c r="N93" i="19"/>
  <c r="O23" i="14"/>
  <c r="F160" i="13"/>
  <c r="F132" i="13"/>
  <c r="E118" i="13"/>
  <c r="W50" i="12"/>
  <c r="N37" i="12"/>
  <c r="M37" i="12"/>
  <c r="L37" i="12"/>
  <c r="K37" i="12"/>
  <c r="I37" i="12"/>
  <c r="J37" i="12"/>
  <c r="W30" i="12"/>
  <c r="X23" i="12"/>
  <c r="V23" i="12"/>
  <c r="U23" i="12"/>
  <c r="C55" i="12"/>
  <c r="F65" i="10"/>
  <c r="O38" i="10"/>
  <c r="I106" i="13"/>
  <c r="M106" i="13"/>
  <c r="L106" i="13"/>
  <c r="K106" i="13"/>
  <c r="J106" i="13"/>
  <c r="L81" i="13"/>
  <c r="J81" i="13"/>
  <c r="U9" i="12"/>
  <c r="X9" i="12"/>
  <c r="V9" i="12"/>
  <c r="O79" i="10"/>
  <c r="F79" i="10"/>
  <c r="F58" i="10"/>
  <c r="L33" i="10"/>
  <c r="N33" i="10"/>
  <c r="H10" i="10"/>
  <c r="J10" i="10"/>
  <c r="J120" i="13"/>
  <c r="I120" i="13"/>
  <c r="M120" i="13"/>
  <c r="K120" i="13"/>
  <c r="L120" i="13"/>
  <c r="L95" i="13"/>
  <c r="J95" i="13"/>
  <c r="L19" i="13"/>
  <c r="J19" i="13"/>
  <c r="R20" i="13"/>
  <c r="J50" i="12"/>
  <c r="I50" i="12"/>
  <c r="N50" i="12"/>
  <c r="M50" i="12"/>
  <c r="L50" i="12"/>
  <c r="K50" i="12"/>
  <c r="W43" i="12"/>
  <c r="V36" i="12"/>
  <c r="U36" i="12"/>
  <c r="X36" i="12"/>
  <c r="J18" i="12"/>
  <c r="I18" i="12"/>
  <c r="N18" i="12"/>
  <c r="M18" i="12"/>
  <c r="K18" i="12"/>
  <c r="L18" i="12"/>
  <c r="H86" i="10"/>
  <c r="J38" i="10"/>
  <c r="K134" i="13"/>
  <c r="J134" i="13"/>
  <c r="I134" i="13"/>
  <c r="M134" i="13"/>
  <c r="L134" i="13"/>
  <c r="K22" i="13"/>
  <c r="J22" i="13"/>
  <c r="I22" i="13"/>
  <c r="M22" i="13"/>
  <c r="L22" i="13"/>
  <c r="K13" i="13"/>
  <c r="J13" i="13"/>
  <c r="I13" i="13"/>
  <c r="M13" i="13"/>
  <c r="L13" i="13"/>
  <c r="K14" i="12"/>
  <c r="J14" i="12"/>
  <c r="I14" i="12"/>
  <c r="N14" i="12"/>
  <c r="M14" i="12"/>
  <c r="L14" i="12"/>
  <c r="D53" i="12"/>
  <c r="D57" i="12" s="1"/>
  <c r="F83" i="10"/>
  <c r="O64" i="10"/>
  <c r="N64" i="10"/>
  <c r="L31" i="10"/>
  <c r="O10" i="10"/>
  <c r="N10" i="10"/>
  <c r="G132" i="13"/>
  <c r="L113" i="13"/>
  <c r="K113" i="13"/>
  <c r="J113" i="13"/>
  <c r="I113" i="13"/>
  <c r="M113" i="13"/>
  <c r="L87" i="13"/>
  <c r="K87" i="13"/>
  <c r="J87" i="13"/>
  <c r="I87" i="13"/>
  <c r="M87" i="13"/>
  <c r="L61" i="13"/>
  <c r="K61" i="13"/>
  <c r="J61" i="13"/>
  <c r="I61" i="13"/>
  <c r="M61" i="13"/>
  <c r="Z15" i="13"/>
  <c r="Y15" i="13"/>
  <c r="X15" i="13"/>
  <c r="W15" i="13"/>
  <c r="AA15" i="13"/>
  <c r="X49" i="12"/>
  <c r="V49" i="12"/>
  <c r="U49" i="12"/>
  <c r="L31" i="12"/>
  <c r="K31" i="12"/>
  <c r="J31" i="12"/>
  <c r="I31" i="12"/>
  <c r="N31" i="12"/>
  <c r="M31" i="12"/>
  <c r="W24" i="12"/>
  <c r="X17" i="12"/>
  <c r="V17" i="12"/>
  <c r="U17" i="12"/>
  <c r="L80" i="10"/>
  <c r="L61" i="10"/>
  <c r="N61" i="10"/>
  <c r="L42" i="10"/>
  <c r="N42" i="10"/>
  <c r="J74" i="19"/>
  <c r="J26" i="19"/>
  <c r="J34" i="19"/>
  <c r="J71" i="19"/>
  <c r="J33" i="19"/>
  <c r="J103" i="19"/>
  <c r="J73" i="19"/>
  <c r="J61" i="19"/>
  <c r="J126" i="19"/>
  <c r="J118" i="19"/>
  <c r="J89" i="19"/>
  <c r="J138" i="19"/>
  <c r="J146" i="19"/>
  <c r="J157" i="19"/>
  <c r="Z13" i="16"/>
  <c r="Y13" i="16"/>
  <c r="X13" i="16"/>
  <c r="W13" i="16"/>
  <c r="V21" i="16"/>
  <c r="V9" i="16"/>
  <c r="S9" i="16"/>
  <c r="T9" i="16"/>
  <c r="U9" i="16"/>
  <c r="W10" i="16"/>
  <c r="Y10" i="16"/>
  <c r="F90" i="13"/>
  <c r="E76" i="13"/>
  <c r="W6" i="12"/>
  <c r="W21" i="12"/>
  <c r="W7" i="12"/>
  <c r="W17" i="12"/>
  <c r="W41" i="12"/>
  <c r="W29" i="12"/>
  <c r="W12" i="12"/>
  <c r="W37" i="12"/>
  <c r="W33" i="12"/>
  <c r="W54" i="12"/>
  <c r="W45" i="12"/>
  <c r="W53" i="12"/>
  <c r="W49" i="12"/>
  <c r="W11" i="12"/>
  <c r="W25" i="12"/>
  <c r="W57" i="12"/>
  <c r="F14" i="10"/>
  <c r="O14" i="10"/>
  <c r="L279" i="8"/>
  <c r="L257" i="8"/>
  <c r="N257" i="8"/>
  <c r="J237" i="8"/>
  <c r="L237" i="8"/>
  <c r="H195" i="8"/>
  <c r="J195" i="8"/>
  <c r="J185" i="8"/>
  <c r="L185" i="8"/>
  <c r="H143" i="8"/>
  <c r="J143" i="8"/>
  <c r="O123" i="8"/>
  <c r="N123" i="8"/>
  <c r="H43" i="10"/>
  <c r="L260" i="8"/>
  <c r="N260" i="8"/>
  <c r="L230" i="8"/>
  <c r="N230" i="8"/>
  <c r="N192" i="8"/>
  <c r="O192" i="8"/>
  <c r="L172" i="8"/>
  <c r="N172" i="8"/>
  <c r="L142" i="8"/>
  <c r="N142" i="8"/>
  <c r="O79" i="8"/>
  <c r="F79" i="8"/>
  <c r="L44" i="5"/>
  <c r="J44" i="5"/>
  <c r="L28" i="5"/>
  <c r="J28" i="5"/>
  <c r="I13" i="5"/>
  <c r="M13" i="5"/>
  <c r="L13" i="5"/>
  <c r="K13" i="5"/>
  <c r="J13" i="5"/>
  <c r="F38" i="10"/>
  <c r="L263" i="8"/>
  <c r="H58" i="10"/>
  <c r="J62" i="10"/>
  <c r="L62" i="10"/>
  <c r="H262" i="8"/>
  <c r="J252" i="8"/>
  <c r="H210" i="8"/>
  <c r="O190" i="8"/>
  <c r="N190" i="8"/>
  <c r="L148" i="8"/>
  <c r="J128" i="8"/>
  <c r="F83" i="8"/>
  <c r="L42" i="5"/>
  <c r="J42" i="5"/>
  <c r="H55" i="10"/>
  <c r="H56" i="10"/>
  <c r="J56" i="10"/>
  <c r="L274" i="8"/>
  <c r="N274" i="8"/>
  <c r="J283" i="8"/>
  <c r="L283" i="8"/>
  <c r="H284" i="8"/>
  <c r="J255" i="8"/>
  <c r="L255" i="8"/>
  <c r="H235" i="8"/>
  <c r="J235" i="8"/>
  <c r="J197" i="8"/>
  <c r="L197" i="8"/>
  <c r="O187" i="8"/>
  <c r="J167" i="8"/>
  <c r="L167" i="8"/>
  <c r="H147" i="8"/>
  <c r="J147" i="8"/>
  <c r="F86" i="8"/>
  <c r="H86" i="8"/>
  <c r="L14" i="5"/>
  <c r="K14" i="5"/>
  <c r="J14" i="5"/>
  <c r="I14" i="5"/>
  <c r="M14" i="5"/>
  <c r="F169" i="8"/>
  <c r="L77" i="8"/>
  <c r="L49" i="6"/>
  <c r="K49" i="6"/>
  <c r="M49" i="6"/>
  <c r="J49" i="6"/>
  <c r="I49" i="6"/>
  <c r="V18" i="5"/>
  <c r="T18" i="5"/>
  <c r="E189" i="3"/>
  <c r="M210" i="3"/>
  <c r="J210" i="3"/>
  <c r="K210" i="3"/>
  <c r="N210" i="3"/>
  <c r="L210" i="3"/>
  <c r="J61" i="2"/>
  <c r="M61" i="2"/>
  <c r="N61" i="2"/>
  <c r="L61" i="2"/>
  <c r="K61" i="2"/>
  <c r="F103" i="8"/>
  <c r="H103" i="8"/>
  <c r="J81" i="8"/>
  <c r="L81" i="8"/>
  <c r="W45" i="5"/>
  <c r="U45" i="5"/>
  <c r="T45" i="5"/>
  <c r="S45" i="5"/>
  <c r="V45" i="5"/>
  <c r="F192" i="3"/>
  <c r="K8" i="2"/>
  <c r="L8" i="2"/>
  <c r="J8" i="2"/>
  <c r="N8" i="2"/>
  <c r="M8" i="2"/>
  <c r="J79" i="10"/>
  <c r="I28" i="12"/>
  <c r="J28" i="12"/>
  <c r="G54" i="12"/>
  <c r="F21" i="10"/>
  <c r="F17" i="10"/>
  <c r="H17" i="10"/>
  <c r="F98" i="8"/>
  <c r="H98" i="8"/>
  <c r="E196" i="3"/>
  <c r="M185" i="3"/>
  <c r="L185" i="3"/>
  <c r="K175" i="3"/>
  <c r="J175" i="3"/>
  <c r="I186" i="3"/>
  <c r="N175" i="3"/>
  <c r="L175" i="3"/>
  <c r="M175" i="3"/>
  <c r="N177" i="3"/>
  <c r="N181" i="3"/>
  <c r="N185" i="3"/>
  <c r="M153" i="3"/>
  <c r="L153" i="3"/>
  <c r="L66" i="2"/>
  <c r="M66" i="2"/>
  <c r="F196" i="8"/>
  <c r="L61" i="8"/>
  <c r="N61" i="8"/>
  <c r="F35" i="8"/>
  <c r="H35" i="8"/>
  <c r="F193" i="3"/>
  <c r="J61" i="8"/>
  <c r="J62" i="8"/>
  <c r="L62" i="8"/>
  <c r="L41" i="6"/>
  <c r="K41" i="6"/>
  <c r="M41" i="6"/>
  <c r="J41" i="6"/>
  <c r="I41" i="6"/>
  <c r="V31" i="5"/>
  <c r="U31" i="5"/>
  <c r="S31" i="5"/>
  <c r="W31" i="5"/>
  <c r="T31" i="5"/>
  <c r="S11" i="5"/>
  <c r="W11" i="5"/>
  <c r="V11" i="5"/>
  <c r="U11" i="5"/>
  <c r="T11" i="5"/>
  <c r="V19" i="5"/>
  <c r="T19" i="5"/>
  <c r="S19" i="5"/>
  <c r="U19" i="5"/>
  <c r="W19" i="5"/>
  <c r="E195" i="3"/>
  <c r="W16" i="13"/>
  <c r="Y16" i="13"/>
  <c r="F130" i="8"/>
  <c r="T48" i="6"/>
  <c r="S48" i="6"/>
  <c r="W48" i="6"/>
  <c r="V48" i="6"/>
  <c r="U48" i="6"/>
  <c r="I52" i="5"/>
  <c r="K52" i="5"/>
  <c r="K12" i="5"/>
  <c r="I12" i="5"/>
  <c r="S40" i="5"/>
  <c r="U40" i="5"/>
  <c r="K35" i="5"/>
  <c r="I35" i="5"/>
  <c r="I7" i="5"/>
  <c r="K7" i="5"/>
  <c r="K213" i="3"/>
  <c r="J213" i="3"/>
  <c r="N213" i="3"/>
  <c r="M213" i="3"/>
  <c r="L213" i="3"/>
  <c r="K158" i="3"/>
  <c r="J158" i="3"/>
  <c r="K59" i="2"/>
  <c r="H68" i="2"/>
  <c r="J59" i="2"/>
  <c r="F125" i="8"/>
  <c r="F105" i="8"/>
  <c r="H105" i="8"/>
  <c r="F193" i="8"/>
  <c r="H193" i="8"/>
  <c r="F285" i="8"/>
  <c r="F190" i="8"/>
  <c r="F121" i="8"/>
  <c r="F209" i="8"/>
  <c r="F31" i="8"/>
  <c r="H31" i="8"/>
  <c r="F236" i="8"/>
  <c r="H236" i="8"/>
  <c r="F123" i="8"/>
  <c r="H123" i="8"/>
  <c r="F211" i="8"/>
  <c r="H211" i="8"/>
  <c r="F276" i="8"/>
  <c r="H276" i="8"/>
  <c r="M27" i="6"/>
  <c r="L27" i="6"/>
  <c r="J27" i="6"/>
  <c r="I27" i="6"/>
  <c r="K27" i="6"/>
  <c r="V38" i="6"/>
  <c r="U38" i="6"/>
  <c r="S38" i="6"/>
  <c r="W38" i="6"/>
  <c r="T38" i="6"/>
  <c r="U43" i="6"/>
  <c r="T43" i="6"/>
  <c r="V43" i="6"/>
  <c r="S43" i="6"/>
  <c r="W43" i="6"/>
  <c r="W44" i="6"/>
  <c r="K21" i="6"/>
  <c r="J21" i="6"/>
  <c r="M21" i="6"/>
  <c r="L21" i="6"/>
  <c r="I21" i="6"/>
  <c r="I47" i="6"/>
  <c r="M47" i="6"/>
  <c r="L47" i="6"/>
  <c r="K47" i="6"/>
  <c r="J47" i="6"/>
  <c r="E194" i="3"/>
  <c r="J44" i="2"/>
  <c r="M44" i="2"/>
  <c r="K44" i="2"/>
  <c r="L44" i="2"/>
  <c r="L130" i="3"/>
  <c r="K130" i="3"/>
  <c r="J130" i="3"/>
  <c r="M130" i="3"/>
  <c r="K41" i="18"/>
  <c r="K159" i="18"/>
  <c r="AB96" i="18"/>
  <c r="I120" i="21"/>
  <c r="J120" i="21"/>
  <c r="H120" i="21"/>
  <c r="M77" i="22"/>
  <c r="L77" i="22"/>
  <c r="K77" i="22"/>
  <c r="J77" i="22"/>
  <c r="N77" i="22"/>
  <c r="AA120" i="18"/>
  <c r="Z120" i="18"/>
  <c r="AB120" i="18"/>
  <c r="T90" i="18"/>
  <c r="S90" i="18"/>
  <c r="R90" i="18"/>
  <c r="AB39" i="18"/>
  <c r="M65" i="16"/>
  <c r="L65" i="16"/>
  <c r="K65" i="16"/>
  <c r="J65" i="16"/>
  <c r="I65" i="16"/>
  <c r="J65" i="14"/>
  <c r="I65" i="14"/>
  <c r="K65" i="14"/>
  <c r="J107" i="17"/>
  <c r="I107" i="17"/>
  <c r="M107" i="17"/>
  <c r="L107" i="17"/>
  <c r="K107" i="17"/>
  <c r="M39" i="17"/>
  <c r="K43" i="2"/>
  <c r="M43" i="2"/>
  <c r="L43" i="2"/>
  <c r="J43" i="2"/>
  <c r="M11" i="37"/>
  <c r="L11" i="37"/>
  <c r="K11" i="37"/>
  <c r="K116" i="18"/>
  <c r="K26" i="18"/>
  <c r="AB124" i="18"/>
  <c r="K132" i="18"/>
  <c r="J132" i="18"/>
  <c r="I132" i="18"/>
  <c r="AB127" i="18"/>
  <c r="AB15" i="18"/>
  <c r="K8" i="18"/>
  <c r="J8" i="18"/>
  <c r="I8" i="18"/>
  <c r="K139" i="18"/>
  <c r="K122" i="18"/>
  <c r="K23" i="18"/>
  <c r="K14" i="18"/>
  <c r="K152" i="18"/>
  <c r="K15" i="18"/>
  <c r="K54" i="18"/>
  <c r="K97" i="18"/>
  <c r="K136" i="18"/>
  <c r="K144" i="18"/>
  <c r="K16" i="18"/>
  <c r="K145" i="18"/>
  <c r="K154" i="18"/>
  <c r="K9" i="18"/>
  <c r="K17" i="18"/>
  <c r="K82" i="18"/>
  <c r="K99" i="18"/>
  <c r="K70" i="18"/>
  <c r="K18" i="18"/>
  <c r="K156" i="18"/>
  <c r="K113" i="18"/>
  <c r="K37" i="18"/>
  <c r="K71" i="18"/>
  <c r="K110" i="18"/>
  <c r="K153" i="18"/>
  <c r="K38" i="18"/>
  <c r="K46" i="18"/>
  <c r="K72" i="18"/>
  <c r="K39" i="18"/>
  <c r="K65" i="18"/>
  <c r="K73" i="18"/>
  <c r="K138" i="18"/>
  <c r="K155" i="18"/>
  <c r="K57" i="18"/>
  <c r="K109" i="18"/>
  <c r="K143" i="18"/>
  <c r="K27" i="18"/>
  <c r="K61" i="18"/>
  <c r="K66" i="18"/>
  <c r="K100" i="18"/>
  <c r="K11" i="18"/>
  <c r="K45" i="18"/>
  <c r="K93" i="18"/>
  <c r="K127" i="18"/>
  <c r="K12" i="18"/>
  <c r="K55" i="18"/>
  <c r="K94" i="18"/>
  <c r="K102" i="18"/>
  <c r="K128" i="18"/>
  <c r="K56" i="18"/>
  <c r="K95" i="18"/>
  <c r="K121" i="18"/>
  <c r="K129" i="18"/>
  <c r="K96" i="18"/>
  <c r="K135" i="18"/>
  <c r="K19" i="18"/>
  <c r="K28" i="18"/>
  <c r="K67" i="18"/>
  <c r="K101" i="18"/>
  <c r="K149" i="18"/>
  <c r="K29" i="18"/>
  <c r="K68" i="18"/>
  <c r="K111" i="18"/>
  <c r="K150" i="18"/>
  <c r="K158" i="18"/>
  <c r="K47" i="18"/>
  <c r="K103" i="18"/>
  <c r="K112" i="18"/>
  <c r="K151" i="18"/>
  <c r="K87" i="18"/>
  <c r="K53" i="18"/>
  <c r="K40" i="18"/>
  <c r="K31" i="18"/>
  <c r="K75" i="18"/>
  <c r="K84" i="18"/>
  <c r="K123" i="18"/>
  <c r="K157" i="18"/>
  <c r="K51" i="18"/>
  <c r="K85" i="18"/>
  <c r="K124" i="18"/>
  <c r="K30" i="18"/>
  <c r="K130" i="18"/>
  <c r="K131" i="18"/>
  <c r="K140" i="18"/>
  <c r="K25" i="18"/>
  <c r="K59" i="18"/>
  <c r="K107" i="18"/>
  <c r="K141" i="18"/>
  <c r="K13" i="18"/>
  <c r="K52" i="18"/>
  <c r="K60" i="18"/>
  <c r="K86" i="18"/>
  <c r="K74" i="18"/>
  <c r="K126" i="18"/>
  <c r="K10" i="18"/>
  <c r="K44" i="18"/>
  <c r="K83" i="18"/>
  <c r="K117" i="18"/>
  <c r="K24" i="18"/>
  <c r="K32" i="18"/>
  <c r="K58" i="18"/>
  <c r="K33" i="18"/>
  <c r="K42" i="18"/>
  <c r="K81" i="18"/>
  <c r="K115" i="18"/>
  <c r="K69" i="18"/>
  <c r="K108" i="18"/>
  <c r="K142" i="18"/>
  <c r="N119" i="22"/>
  <c r="K119" i="22"/>
  <c r="M119" i="22"/>
  <c r="L119" i="22"/>
  <c r="J119" i="22"/>
  <c r="AB146" i="18"/>
  <c r="AA146" i="18"/>
  <c r="Z146" i="18"/>
  <c r="K125" i="18"/>
  <c r="I90" i="18"/>
  <c r="K90" i="18"/>
  <c r="J90" i="18"/>
  <c r="K137" i="18"/>
  <c r="J9" i="17"/>
  <c r="I9" i="17"/>
  <c r="M9" i="17"/>
  <c r="L9" i="17"/>
  <c r="K9" i="17"/>
  <c r="M11" i="17"/>
  <c r="M26" i="17"/>
  <c r="M145" i="17"/>
  <c r="M99" i="17"/>
  <c r="M159" i="17"/>
  <c r="M82" i="17"/>
  <c r="M10" i="17"/>
  <c r="M40" i="17"/>
  <c r="M12" i="17"/>
  <c r="M27" i="17"/>
  <c r="M42" i="17"/>
  <c r="M68" i="17"/>
  <c r="M128" i="17"/>
  <c r="M19" i="17"/>
  <c r="M13" i="17"/>
  <c r="M46" i="17"/>
  <c r="M41" i="17"/>
  <c r="M15" i="17"/>
  <c r="M156" i="17"/>
  <c r="M125" i="17"/>
  <c r="M94" i="17"/>
  <c r="M151" i="17"/>
  <c r="M45" i="17"/>
  <c r="M31" i="17"/>
  <c r="M38" i="17"/>
  <c r="M20" i="17"/>
  <c r="M142" i="17"/>
  <c r="M30" i="17"/>
  <c r="M137" i="17"/>
  <c r="M90" i="17"/>
  <c r="M59" i="17"/>
  <c r="M47" i="17"/>
  <c r="M154" i="17"/>
  <c r="M28" i="17"/>
  <c r="M18" i="17"/>
  <c r="M32" i="17"/>
  <c r="M76" i="17"/>
  <c r="M73" i="17"/>
  <c r="M33" i="17"/>
  <c r="M56" i="17"/>
  <c r="M25" i="17"/>
  <c r="M43" i="17"/>
  <c r="M24" i="17"/>
  <c r="M111" i="17"/>
  <c r="M108" i="17"/>
  <c r="M116" i="17"/>
  <c r="M34" i="17"/>
  <c r="M29" i="17"/>
  <c r="M16" i="17"/>
  <c r="M44" i="17"/>
  <c r="M105" i="15"/>
  <c r="L105" i="15"/>
  <c r="K105" i="15"/>
  <c r="J105" i="15"/>
  <c r="I105" i="15"/>
  <c r="AB34" i="18"/>
  <c r="AA34" i="18"/>
  <c r="Z34" i="18"/>
  <c r="K43" i="18"/>
  <c r="K89" i="18"/>
  <c r="M14" i="17"/>
  <c r="M79" i="16"/>
  <c r="L79" i="16"/>
  <c r="K79" i="16"/>
  <c r="J79" i="16"/>
  <c r="I79" i="16"/>
  <c r="K79" i="18"/>
  <c r="AA8" i="18"/>
  <c r="Z8" i="18"/>
  <c r="AB8" i="18"/>
  <c r="AB10" i="18"/>
  <c r="AB113" i="18"/>
  <c r="AB100" i="18"/>
  <c r="AB45" i="18"/>
  <c r="AB80" i="18"/>
  <c r="AB157" i="18"/>
  <c r="AB59" i="18"/>
  <c r="AB94" i="18"/>
  <c r="AB9" i="18"/>
  <c r="AB26" i="18"/>
  <c r="AB43" i="18"/>
  <c r="AB116" i="18"/>
  <c r="AB121" i="18"/>
  <c r="AB138" i="18"/>
  <c r="AB155" i="18"/>
  <c r="AB159" i="18"/>
  <c r="AB44" i="18"/>
  <c r="AB61" i="18"/>
  <c r="AB130" i="18"/>
  <c r="AB31" i="18"/>
  <c r="AB83" i="18"/>
  <c r="AB18" i="18"/>
  <c r="AB126" i="18"/>
  <c r="AB58" i="18"/>
  <c r="AB75" i="18"/>
  <c r="AB84" i="18"/>
  <c r="AB72" i="18"/>
  <c r="AB89" i="18"/>
  <c r="AB98" i="18"/>
  <c r="AB73" i="18"/>
  <c r="AB108" i="18"/>
  <c r="AB66" i="18"/>
  <c r="AB156" i="18"/>
  <c r="AB109" i="18"/>
  <c r="AB37" i="18"/>
  <c r="AB41" i="18"/>
  <c r="AB54" i="18"/>
  <c r="AB67" i="18"/>
  <c r="AB149" i="18"/>
  <c r="AB153" i="18"/>
  <c r="AB55" i="18"/>
  <c r="AB81" i="18"/>
  <c r="AB86" i="18"/>
  <c r="AB103" i="18"/>
  <c r="AB112" i="18"/>
  <c r="AB27" i="18"/>
  <c r="AB14" i="18"/>
  <c r="AB135" i="18"/>
  <c r="AB152" i="18"/>
  <c r="AB87" i="18"/>
  <c r="AB139" i="18"/>
  <c r="AB32" i="18"/>
  <c r="AB71" i="18"/>
  <c r="AB144" i="18"/>
  <c r="AB158" i="18"/>
  <c r="AB46" i="18"/>
  <c r="AB51" i="18"/>
  <c r="AB68" i="18"/>
  <c r="AB85" i="18"/>
  <c r="AB69" i="18"/>
  <c r="AB95" i="18"/>
  <c r="AB117" i="18"/>
  <c r="AB122" i="18"/>
  <c r="AB40" i="18"/>
  <c r="AB24" i="18"/>
  <c r="AB101" i="18"/>
  <c r="AB136" i="18"/>
  <c r="AB38" i="18"/>
  <c r="AB115" i="18"/>
  <c r="AB150" i="18"/>
  <c r="AB60" i="18"/>
  <c r="AB65" i="18"/>
  <c r="AB82" i="18"/>
  <c r="AB99" i="18"/>
  <c r="AB70" i="18"/>
  <c r="AB23" i="18"/>
  <c r="AB57" i="18"/>
  <c r="AB74" i="18"/>
  <c r="AB19" i="18"/>
  <c r="AB28" i="18"/>
  <c r="AB114" i="18"/>
  <c r="AB131" i="18"/>
  <c r="AB140" i="18"/>
  <c r="AB16" i="18"/>
  <c r="AB33" i="18"/>
  <c r="AB42" i="18"/>
  <c r="AB128" i="18"/>
  <c r="AB145" i="18"/>
  <c r="AB154" i="18"/>
  <c r="AB17" i="18"/>
  <c r="AB52" i="18"/>
  <c r="AB129" i="18"/>
  <c r="AB79" i="18"/>
  <c r="AB53" i="18"/>
  <c r="AB11" i="18"/>
  <c r="AB93" i="18"/>
  <c r="AB97" i="18"/>
  <c r="AB110" i="18"/>
  <c r="AB123" i="18"/>
  <c r="AB25" i="18"/>
  <c r="AB111" i="18"/>
  <c r="AB137" i="18"/>
  <c r="AB30" i="18"/>
  <c r="AB47" i="18"/>
  <c r="AB56" i="18"/>
  <c r="AB142" i="18"/>
  <c r="AB107" i="18"/>
  <c r="K98" i="18"/>
  <c r="AB88" i="18"/>
  <c r="K80" i="18"/>
  <c r="AB48" i="18"/>
  <c r="AA48" i="18"/>
  <c r="Z48" i="18"/>
  <c r="M85" i="17"/>
  <c r="M102" i="17"/>
  <c r="I22" i="18"/>
  <c r="K22" i="18"/>
  <c r="J22" i="18"/>
  <c r="K121" i="14"/>
  <c r="J121" i="14"/>
  <c r="I121" i="14"/>
  <c r="K160" i="18"/>
  <c r="I160" i="18"/>
  <c r="J160" i="18"/>
  <c r="S64" i="18"/>
  <c r="R64" i="18"/>
  <c r="T64" i="18"/>
  <c r="K50" i="18"/>
  <c r="J50" i="18"/>
  <c r="I50" i="18"/>
  <c r="K88" i="18"/>
  <c r="K147" i="15"/>
  <c r="J147" i="15"/>
  <c r="I147" i="15"/>
  <c r="M147" i="15"/>
  <c r="L147" i="15"/>
  <c r="M120" i="3"/>
  <c r="L120" i="3"/>
  <c r="J120" i="3"/>
  <c r="K120" i="3"/>
  <c r="K115" i="3"/>
  <c r="L115" i="3"/>
  <c r="J115" i="3"/>
  <c r="M115" i="3"/>
  <c r="L104" i="27"/>
  <c r="M104" i="27"/>
  <c r="J104" i="27"/>
  <c r="K104" i="27"/>
  <c r="I104" i="27"/>
  <c r="K20" i="26"/>
  <c r="J20" i="26"/>
  <c r="I20" i="26"/>
  <c r="M20" i="26"/>
  <c r="L20" i="26"/>
  <c r="I50" i="21"/>
  <c r="J50" i="21"/>
  <c r="H50" i="21"/>
  <c r="I34" i="18"/>
  <c r="K34" i="18"/>
  <c r="J34" i="18"/>
  <c r="L23" i="17"/>
  <c r="K23" i="17"/>
  <c r="J23" i="17"/>
  <c r="I23" i="17"/>
  <c r="M23" i="17"/>
  <c r="AA132" i="18"/>
  <c r="Z132" i="18"/>
  <c r="AB132" i="18"/>
  <c r="AB106" i="18"/>
  <c r="AA106" i="18"/>
  <c r="Z106" i="18"/>
  <c r="T98" i="18"/>
  <c r="T89" i="18"/>
  <c r="T72" i="18"/>
  <c r="S76" i="18"/>
  <c r="R76" i="18"/>
  <c r="T76" i="18"/>
  <c r="T50" i="18"/>
  <c r="S50" i="18"/>
  <c r="R50" i="18"/>
  <c r="AA20" i="18"/>
  <c r="Z20" i="18"/>
  <c r="AB20" i="18"/>
  <c r="T158" i="18"/>
  <c r="K76" i="18"/>
  <c r="J76" i="18"/>
  <c r="I76" i="18"/>
  <c r="T149" i="18"/>
  <c r="T84" i="18"/>
  <c r="T75" i="18"/>
  <c r="T58" i="18"/>
  <c r="T54" i="18"/>
  <c r="T37" i="18"/>
  <c r="K148" i="18"/>
  <c r="J148" i="18"/>
  <c r="I148" i="18"/>
  <c r="I77" i="16"/>
  <c r="M77" i="16"/>
  <c r="L77" i="16"/>
  <c r="J77" i="16"/>
  <c r="K77" i="16"/>
  <c r="T143" i="18"/>
  <c r="J133" i="15"/>
  <c r="I133" i="15"/>
  <c r="M133" i="15"/>
  <c r="L133" i="15"/>
  <c r="K133" i="15"/>
  <c r="K104" i="18"/>
  <c r="J104" i="18"/>
  <c r="I104" i="18"/>
  <c r="I78" i="18"/>
  <c r="K78" i="18"/>
  <c r="J78" i="18"/>
  <c r="M28" i="16"/>
  <c r="T156" i="18"/>
  <c r="T139" i="18"/>
  <c r="T70" i="18"/>
  <c r="T53" i="18"/>
  <c r="T18" i="18"/>
  <c r="M137" i="16"/>
  <c r="M93" i="16"/>
  <c r="L93" i="16"/>
  <c r="K93" i="16"/>
  <c r="J93" i="16"/>
  <c r="I93" i="16"/>
  <c r="M59" i="16"/>
  <c r="K48" i="18"/>
  <c r="J48" i="18"/>
  <c r="I48" i="18"/>
  <c r="M125" i="16"/>
  <c r="M90" i="16"/>
  <c r="M21" i="15"/>
  <c r="L21" i="15"/>
  <c r="K21" i="15"/>
  <c r="J21" i="15"/>
  <c r="I21" i="15"/>
  <c r="T160" i="18"/>
  <c r="S160" i="18"/>
  <c r="R160" i="18"/>
  <c r="T14" i="18"/>
  <c r="M130" i="16"/>
  <c r="M27" i="16"/>
  <c r="K163" i="14"/>
  <c r="J163" i="14"/>
  <c r="I163" i="14"/>
  <c r="M70" i="16"/>
  <c r="J135" i="16"/>
  <c r="I135" i="16"/>
  <c r="M135" i="16"/>
  <c r="L135" i="16"/>
  <c r="K135" i="16"/>
  <c r="M101" i="16"/>
  <c r="M87" i="16"/>
  <c r="M117" i="3"/>
  <c r="J117" i="3"/>
  <c r="L117" i="3"/>
  <c r="K117" i="3"/>
  <c r="M113" i="3"/>
  <c r="L113" i="3"/>
  <c r="K113" i="3"/>
  <c r="J113" i="3"/>
  <c r="N16" i="43"/>
  <c r="M16" i="43"/>
  <c r="L16" i="43"/>
  <c r="M90" i="26"/>
  <c r="L90" i="26"/>
  <c r="J90" i="26"/>
  <c r="I90" i="26"/>
  <c r="K90" i="26"/>
  <c r="J118" i="26"/>
  <c r="I118" i="26"/>
  <c r="M118" i="26"/>
  <c r="L118" i="26"/>
  <c r="K118" i="26"/>
  <c r="K90" i="27"/>
  <c r="I90" i="27"/>
  <c r="L90" i="27"/>
  <c r="J90" i="27"/>
  <c r="M90" i="27"/>
  <c r="M48" i="26"/>
  <c r="L48" i="26"/>
  <c r="K48" i="26"/>
  <c r="J48" i="26"/>
  <c r="I48" i="26"/>
  <c r="N147" i="22"/>
  <c r="K147" i="22"/>
  <c r="M147" i="22"/>
  <c r="L147" i="22"/>
  <c r="J147" i="22"/>
  <c r="N35" i="22"/>
  <c r="K35" i="22"/>
  <c r="M35" i="22"/>
  <c r="L35" i="22"/>
  <c r="J35" i="22"/>
  <c r="N21" i="22"/>
  <c r="M21" i="22"/>
  <c r="J21" i="22"/>
  <c r="L21" i="22"/>
  <c r="K21" i="22"/>
  <c r="I92" i="21"/>
  <c r="H92" i="21"/>
  <c r="J92" i="21"/>
  <c r="T94" i="18"/>
  <c r="T59" i="18"/>
  <c r="K20" i="18"/>
  <c r="J20" i="18"/>
  <c r="I20" i="18"/>
  <c r="T157" i="18"/>
  <c r="AB148" i="18"/>
  <c r="AA148" i="18"/>
  <c r="Z148" i="18"/>
  <c r="T118" i="18"/>
  <c r="S118" i="18"/>
  <c r="R118" i="18"/>
  <c r="T92" i="18"/>
  <c r="S92" i="18"/>
  <c r="R92" i="18"/>
  <c r="T80" i="18"/>
  <c r="AB62" i="18"/>
  <c r="AA62" i="18"/>
  <c r="Z62" i="18"/>
  <c r="T45" i="18"/>
  <c r="AB36" i="18"/>
  <c r="AA36" i="18"/>
  <c r="Z36" i="18"/>
  <c r="K92" i="18"/>
  <c r="J92" i="18"/>
  <c r="I92" i="18"/>
  <c r="T113" i="18"/>
  <c r="T96" i="18"/>
  <c r="M21" i="16"/>
  <c r="L21" i="16"/>
  <c r="K21" i="16"/>
  <c r="J21" i="16"/>
  <c r="I21" i="16"/>
  <c r="I135" i="14"/>
  <c r="K135" i="14"/>
  <c r="J135" i="14"/>
  <c r="T23" i="18"/>
  <c r="M123" i="16"/>
  <c r="M80" i="16"/>
  <c r="M45" i="16"/>
  <c r="K35" i="15"/>
  <c r="J35" i="15"/>
  <c r="I35" i="15"/>
  <c r="L35" i="15"/>
  <c r="M35" i="15"/>
  <c r="K107" i="14"/>
  <c r="J107" i="14"/>
  <c r="I107" i="14"/>
  <c r="M102" i="16"/>
  <c r="M19" i="16"/>
  <c r="K149" i="14"/>
  <c r="J149" i="14"/>
  <c r="I149" i="14"/>
  <c r="M99" i="16"/>
  <c r="J23" i="16"/>
  <c r="I23" i="16"/>
  <c r="M23" i="16"/>
  <c r="L23" i="16"/>
  <c r="K23" i="16"/>
  <c r="T135" i="18"/>
  <c r="M104" i="16"/>
  <c r="M136" i="16"/>
  <c r="M16" i="16"/>
  <c r="AB78" i="18"/>
  <c r="AA78" i="18"/>
  <c r="Z78" i="18"/>
  <c r="M49" i="16"/>
  <c r="L49" i="16"/>
  <c r="K49" i="16"/>
  <c r="J49" i="16"/>
  <c r="I49" i="16"/>
  <c r="K123" i="3"/>
  <c r="J123" i="3"/>
  <c r="M123" i="3"/>
  <c r="L123" i="3"/>
  <c r="K142" i="43"/>
  <c r="J16" i="42"/>
  <c r="I16" i="42"/>
  <c r="H16" i="42"/>
  <c r="K144" i="43"/>
  <c r="K143" i="42"/>
  <c r="I118" i="27"/>
  <c r="M118" i="27"/>
  <c r="L118" i="27"/>
  <c r="K118" i="27"/>
  <c r="J118" i="27"/>
  <c r="L146" i="27"/>
  <c r="K146" i="27"/>
  <c r="J146" i="27"/>
  <c r="I146" i="27"/>
  <c r="M146" i="27"/>
  <c r="M161" i="22"/>
  <c r="L161" i="22"/>
  <c r="K161" i="22"/>
  <c r="J161" i="22"/>
  <c r="N161" i="22"/>
  <c r="M62" i="26"/>
  <c r="L62" i="26"/>
  <c r="K62" i="26"/>
  <c r="J62" i="26"/>
  <c r="I62" i="26"/>
  <c r="M105" i="22"/>
  <c r="L105" i="22"/>
  <c r="K105" i="22"/>
  <c r="J105" i="22"/>
  <c r="N105" i="22"/>
  <c r="J134" i="21"/>
  <c r="I134" i="21"/>
  <c r="H134" i="21"/>
  <c r="I22" i="21"/>
  <c r="J22" i="21"/>
  <c r="H22" i="21"/>
  <c r="J162" i="21"/>
  <c r="I162" i="21"/>
  <c r="H162" i="21"/>
  <c r="T141" i="18"/>
  <c r="T102" i="18"/>
  <c r="T29" i="18"/>
  <c r="M37" i="17"/>
  <c r="L37" i="17"/>
  <c r="K37" i="17"/>
  <c r="J37" i="17"/>
  <c r="I37" i="17"/>
  <c r="T127" i="18"/>
  <c r="T88" i="18"/>
  <c r="T15" i="18"/>
  <c r="K118" i="18"/>
  <c r="J118" i="18"/>
  <c r="I118" i="18"/>
  <c r="K36" i="18"/>
  <c r="J36" i="18"/>
  <c r="I36" i="18"/>
  <c r="T130" i="18"/>
  <c r="AB22" i="18"/>
  <c r="AA22" i="18"/>
  <c r="Z22" i="18"/>
  <c r="T48" i="18"/>
  <c r="S48" i="18"/>
  <c r="R48" i="18"/>
  <c r="T22" i="18"/>
  <c r="S22" i="18"/>
  <c r="R22" i="18"/>
  <c r="M88" i="16"/>
  <c r="T87" i="18"/>
  <c r="M68" i="16"/>
  <c r="M142" i="16"/>
  <c r="M47" i="16"/>
  <c r="K79" i="14"/>
  <c r="J79" i="14"/>
  <c r="I79" i="14"/>
  <c r="T152" i="18"/>
  <c r="T83" i="18"/>
  <c r="M61" i="16"/>
  <c r="M24" i="16"/>
  <c r="T134" i="18"/>
  <c r="S134" i="18"/>
  <c r="R134" i="18"/>
  <c r="T66" i="18"/>
  <c r="M139" i="16"/>
  <c r="M77" i="15"/>
  <c r="L77" i="15"/>
  <c r="K77" i="15"/>
  <c r="J77" i="15"/>
  <c r="I77" i="15"/>
  <c r="L42" i="2"/>
  <c r="M42" i="2"/>
  <c r="K42" i="2"/>
  <c r="J42" i="2"/>
  <c r="M121" i="3"/>
  <c r="L121" i="3"/>
  <c r="K121" i="3"/>
  <c r="J121" i="3"/>
  <c r="J116" i="3"/>
  <c r="M116" i="3"/>
  <c r="K116" i="3"/>
  <c r="L116" i="3"/>
  <c r="M119" i="3"/>
  <c r="L119" i="3"/>
  <c r="K119" i="3"/>
  <c r="J119" i="3"/>
  <c r="M68" i="2"/>
  <c r="L68" i="2"/>
  <c r="J68" i="2"/>
  <c r="N68" i="2"/>
  <c r="K68" i="2"/>
  <c r="U7" i="19"/>
  <c r="K140" i="42"/>
  <c r="J16" i="43"/>
  <c r="I16" i="43"/>
  <c r="H16" i="43"/>
  <c r="N16" i="42"/>
  <c r="L16" i="42"/>
  <c r="M16" i="42"/>
  <c r="K140" i="41"/>
  <c r="N63" i="22"/>
  <c r="K63" i="22"/>
  <c r="L63" i="22"/>
  <c r="J63" i="22"/>
  <c r="M63" i="22"/>
  <c r="I64" i="21"/>
  <c r="J64" i="21"/>
  <c r="H64" i="21"/>
  <c r="J148" i="21"/>
  <c r="H148" i="21"/>
  <c r="I148" i="21"/>
  <c r="T146" i="18"/>
  <c r="S146" i="18"/>
  <c r="R146" i="18"/>
  <c r="S120" i="18"/>
  <c r="R120" i="18"/>
  <c r="T120" i="18"/>
  <c r="AB90" i="18"/>
  <c r="AA90" i="18"/>
  <c r="Z90" i="18"/>
  <c r="AA64" i="18"/>
  <c r="Z64" i="18"/>
  <c r="AB64" i="18"/>
  <c r="T34" i="18"/>
  <c r="S34" i="18"/>
  <c r="R34" i="18"/>
  <c r="S8" i="18"/>
  <c r="R8" i="18"/>
  <c r="T8" i="18"/>
  <c r="T137" i="18"/>
  <c r="T124" i="18"/>
  <c r="T111" i="18"/>
  <c r="T107" i="18"/>
  <c r="T25" i="18"/>
  <c r="T12" i="18"/>
  <c r="T123" i="18"/>
  <c r="T97" i="18"/>
  <c r="T11" i="18"/>
  <c r="K62" i="18"/>
  <c r="J62" i="18"/>
  <c r="I62" i="18"/>
  <c r="K149" i="16"/>
  <c r="J149" i="16"/>
  <c r="I149" i="16"/>
  <c r="M149" i="16"/>
  <c r="L149" i="16"/>
  <c r="M63" i="16"/>
  <c r="L63" i="16"/>
  <c r="K63" i="16"/>
  <c r="J63" i="16"/>
  <c r="I63" i="16"/>
  <c r="L51" i="16"/>
  <c r="K51" i="16"/>
  <c r="J51" i="16"/>
  <c r="I51" i="16"/>
  <c r="M51" i="16"/>
  <c r="I119" i="15"/>
  <c r="M119" i="15"/>
  <c r="L119" i="15"/>
  <c r="K119" i="15"/>
  <c r="J119" i="15"/>
  <c r="I23" i="14"/>
  <c r="K23" i="14"/>
  <c r="J23" i="14"/>
  <c r="M54" i="16"/>
  <c r="M145" i="16"/>
  <c r="M111" i="16"/>
  <c r="M25" i="16"/>
  <c r="L161" i="15"/>
  <c r="K161" i="15"/>
  <c r="J161" i="15"/>
  <c r="I161" i="15"/>
  <c r="M161" i="15"/>
  <c r="K37" i="14"/>
  <c r="J37" i="14"/>
  <c r="I37" i="14"/>
  <c r="M133" i="16"/>
  <c r="L133" i="16"/>
  <c r="K133" i="16"/>
  <c r="J133" i="16"/>
  <c r="I133" i="16"/>
  <c r="M107" i="16"/>
  <c r="L107" i="16"/>
  <c r="K107" i="16"/>
  <c r="J107" i="16"/>
  <c r="I107" i="16"/>
  <c r="M56" i="16"/>
  <c r="M91" i="15"/>
  <c r="L91" i="15"/>
  <c r="K91" i="15"/>
  <c r="J91" i="15"/>
  <c r="I91" i="15"/>
  <c r="M35" i="16"/>
  <c r="L35" i="16"/>
  <c r="K35" i="16"/>
  <c r="J35" i="16"/>
  <c r="I35" i="16"/>
  <c r="M58" i="16"/>
  <c r="K51" i="14"/>
  <c r="J51" i="14"/>
  <c r="I51" i="14"/>
  <c r="T31" i="18"/>
  <c r="L114" i="3"/>
  <c r="K114" i="3"/>
  <c r="J114" i="3"/>
  <c r="M114" i="3"/>
  <c r="J48" i="27"/>
  <c r="L48" i="27"/>
  <c r="K48" i="27"/>
  <c r="I48" i="27"/>
  <c r="M48" i="27"/>
  <c r="I104" i="26"/>
  <c r="M104" i="26"/>
  <c r="L104" i="26"/>
  <c r="K104" i="26"/>
  <c r="J104" i="26"/>
  <c r="L146" i="26"/>
  <c r="K146" i="26"/>
  <c r="J146" i="26"/>
  <c r="I146" i="26"/>
  <c r="M146" i="26"/>
  <c r="M76" i="26"/>
  <c r="L76" i="26"/>
  <c r="K76" i="26"/>
  <c r="I76" i="26"/>
  <c r="J76" i="26"/>
  <c r="M133" i="22"/>
  <c r="L133" i="22"/>
  <c r="K133" i="22"/>
  <c r="J133" i="22"/>
  <c r="N133" i="22"/>
  <c r="I106" i="21"/>
  <c r="J106" i="21"/>
  <c r="H106" i="21"/>
  <c r="M49" i="22"/>
  <c r="L49" i="22"/>
  <c r="K49" i="22"/>
  <c r="J49" i="22"/>
  <c r="N49" i="22"/>
  <c r="T154" i="18"/>
  <c r="T145" i="18"/>
  <c r="T128" i="18"/>
  <c r="S132" i="18"/>
  <c r="R132" i="18"/>
  <c r="T132" i="18"/>
  <c r="T106" i="18"/>
  <c r="S106" i="18"/>
  <c r="R106" i="18"/>
  <c r="AA76" i="18"/>
  <c r="Z76" i="18"/>
  <c r="AB76" i="18"/>
  <c r="AB50" i="18"/>
  <c r="AA50" i="18"/>
  <c r="Z50" i="18"/>
  <c r="T42" i="18"/>
  <c r="T33" i="18"/>
  <c r="T16" i="18"/>
  <c r="S20" i="18"/>
  <c r="R20" i="18"/>
  <c r="T20" i="18"/>
  <c r="T140" i="18"/>
  <c r="T131" i="18"/>
  <c r="T114" i="18"/>
  <c r="T110" i="18"/>
  <c r="T93" i="18"/>
  <c r="T28" i="18"/>
  <c r="T19" i="18"/>
  <c r="I134" i="18"/>
  <c r="K134" i="18"/>
  <c r="J134" i="18"/>
  <c r="J91" i="16"/>
  <c r="I91" i="16"/>
  <c r="M91" i="16"/>
  <c r="L91" i="16"/>
  <c r="K91" i="16"/>
  <c r="M9" i="16"/>
  <c r="L9" i="16"/>
  <c r="K9" i="16"/>
  <c r="J9" i="16"/>
  <c r="I9" i="16"/>
  <c r="T159" i="18"/>
  <c r="M140" i="16"/>
  <c r="M131" i="16"/>
  <c r="M97" i="16"/>
  <c r="AB160" i="18"/>
  <c r="AA160" i="18"/>
  <c r="Z160" i="18"/>
  <c r="AB134" i="18"/>
  <c r="AA134" i="18"/>
  <c r="Z134" i="18"/>
  <c r="M154" i="16"/>
  <c r="L119" i="16"/>
  <c r="K119" i="16"/>
  <c r="J119" i="16"/>
  <c r="I119" i="16"/>
  <c r="M119" i="16"/>
  <c r="M76" i="16"/>
  <c r="M11" i="16"/>
  <c r="M151" i="16"/>
  <c r="M108" i="16"/>
  <c r="M73" i="16"/>
  <c r="M63" i="15"/>
  <c r="L63" i="15"/>
  <c r="K63" i="15"/>
  <c r="J63" i="15"/>
  <c r="I63" i="15"/>
  <c r="M32" i="16"/>
  <c r="AB104" i="18"/>
  <c r="AA104" i="18"/>
  <c r="Z104" i="18"/>
  <c r="M44" i="16"/>
  <c r="M110" i="16"/>
  <c r="M75" i="16"/>
  <c r="L122" i="3"/>
  <c r="K122" i="3"/>
  <c r="M122" i="3"/>
  <c r="J122" i="3"/>
  <c r="L118" i="3"/>
  <c r="M118" i="3"/>
  <c r="K118" i="3"/>
  <c r="J118" i="3"/>
  <c r="K139" i="41"/>
  <c r="M76" i="27"/>
  <c r="L76" i="27"/>
  <c r="J76" i="27"/>
  <c r="K76" i="27"/>
  <c r="I76" i="27"/>
  <c r="M160" i="27"/>
  <c r="L160" i="27"/>
  <c r="K160" i="27"/>
  <c r="J160" i="27"/>
  <c r="I160" i="27"/>
  <c r="I34" i="27"/>
  <c r="M34" i="27"/>
  <c r="L34" i="27"/>
  <c r="K34" i="27"/>
  <c r="J34" i="27"/>
  <c r="N91" i="22"/>
  <c r="K91" i="22"/>
  <c r="M91" i="22"/>
  <c r="L91" i="22"/>
  <c r="J91" i="22"/>
  <c r="I36" i="21"/>
  <c r="H36" i="21"/>
  <c r="J36" i="21"/>
  <c r="K120" i="18"/>
  <c r="J120" i="18"/>
  <c r="I120" i="18"/>
  <c r="I49" i="17"/>
  <c r="M49" i="17"/>
  <c r="L49" i="17"/>
  <c r="K49" i="17"/>
  <c r="J49" i="17"/>
  <c r="T115" i="18"/>
  <c r="T38" i="18"/>
  <c r="J21" i="17"/>
  <c r="I21" i="17"/>
  <c r="M21" i="17"/>
  <c r="L21" i="17"/>
  <c r="K21" i="17"/>
  <c r="T148" i="18"/>
  <c r="S148" i="18"/>
  <c r="R148" i="18"/>
  <c r="T136" i="18"/>
  <c r="AB118" i="18"/>
  <c r="AA118" i="18"/>
  <c r="Z118" i="18"/>
  <c r="T101" i="18"/>
  <c r="AB92" i="18"/>
  <c r="AA92" i="18"/>
  <c r="Z92" i="18"/>
  <c r="T62" i="18"/>
  <c r="S62" i="18"/>
  <c r="R62" i="18"/>
  <c r="T36" i="18"/>
  <c r="S36" i="18"/>
  <c r="R36" i="18"/>
  <c r="T24" i="18"/>
  <c r="T79" i="18"/>
  <c r="T10" i="18"/>
  <c r="K93" i="14"/>
  <c r="J93" i="14"/>
  <c r="I93" i="14"/>
  <c r="T57" i="18"/>
  <c r="T40" i="18"/>
  <c r="K105" i="16"/>
  <c r="J105" i="16"/>
  <c r="I105" i="16"/>
  <c r="L105" i="16"/>
  <c r="M105" i="16"/>
  <c r="M71" i="16"/>
  <c r="M62" i="16"/>
  <c r="M85" i="16"/>
  <c r="L49" i="15"/>
  <c r="K49" i="15"/>
  <c r="J49" i="15"/>
  <c r="I49" i="15"/>
  <c r="M49" i="15"/>
  <c r="M116" i="16"/>
  <c r="M30" i="16"/>
  <c r="M161" i="16"/>
  <c r="L161" i="16"/>
  <c r="K161" i="16"/>
  <c r="J161" i="16"/>
  <c r="I161" i="16"/>
  <c r="M84" i="16"/>
  <c r="M96" i="16"/>
  <c r="M147" i="16"/>
  <c r="L147" i="16"/>
  <c r="K147" i="16"/>
  <c r="J147" i="16"/>
  <c r="I147" i="16"/>
  <c r="T100" i="18"/>
  <c r="M20" i="16"/>
  <c r="M41" i="16"/>
  <c r="M53" i="16"/>
  <c r="L7" i="19"/>
  <c r="E7" i="19"/>
  <c r="T16" i="42"/>
  <c r="R16" i="42"/>
  <c r="P16" i="42"/>
  <c r="Q16" i="42"/>
  <c r="S16" i="42"/>
  <c r="K142" i="41"/>
  <c r="K139" i="43"/>
  <c r="R16" i="43"/>
  <c r="Q16" i="43"/>
  <c r="P16" i="43"/>
  <c r="T16" i="43"/>
  <c r="S16" i="43"/>
  <c r="P11" i="37"/>
  <c r="O11" i="37"/>
  <c r="T11" i="37"/>
  <c r="S11" i="37"/>
  <c r="R11" i="37"/>
  <c r="Q11" i="37"/>
  <c r="H11" i="37"/>
  <c r="G11" i="37"/>
  <c r="I11" i="37"/>
  <c r="J132" i="27"/>
  <c r="I132" i="27"/>
  <c r="M132" i="27"/>
  <c r="L132" i="27"/>
  <c r="K132" i="27"/>
  <c r="M62" i="27"/>
  <c r="K62" i="27"/>
  <c r="I62" i="27"/>
  <c r="J62" i="27"/>
  <c r="L62" i="27"/>
  <c r="J20" i="27"/>
  <c r="I20" i="27"/>
  <c r="L20" i="27"/>
  <c r="M20" i="27"/>
  <c r="K20" i="27"/>
  <c r="K132" i="26"/>
  <c r="J132" i="26"/>
  <c r="I132" i="26"/>
  <c r="M132" i="26"/>
  <c r="L132" i="26"/>
  <c r="L34" i="26"/>
  <c r="K34" i="26"/>
  <c r="J34" i="26"/>
  <c r="I34" i="26"/>
  <c r="M34" i="26"/>
  <c r="I78" i="21"/>
  <c r="J78" i="21"/>
  <c r="H78" i="21"/>
  <c r="M160" i="26"/>
  <c r="L160" i="26"/>
  <c r="K160" i="26"/>
  <c r="J160" i="26"/>
  <c r="I160" i="26"/>
  <c r="M35" i="17"/>
  <c r="L35" i="17"/>
  <c r="K35" i="17"/>
  <c r="I35" i="17"/>
  <c r="J35" i="17"/>
  <c r="I146" i="18"/>
  <c r="K146" i="18"/>
  <c r="J146" i="18"/>
  <c r="K64" i="18"/>
  <c r="J64" i="18"/>
  <c r="I64" i="18"/>
  <c r="T85" i="18"/>
  <c r="T46" i="18"/>
  <c r="K106" i="18"/>
  <c r="J106" i="18"/>
  <c r="I106" i="18"/>
  <c r="T144" i="18"/>
  <c r="T71" i="18"/>
  <c r="T32" i="18"/>
  <c r="T104" i="18"/>
  <c r="S104" i="18"/>
  <c r="R104" i="18"/>
  <c r="T78" i="18"/>
  <c r="S78" i="18"/>
  <c r="R78" i="18"/>
  <c r="T61" i="18"/>
  <c r="T44" i="18"/>
  <c r="T27" i="18"/>
  <c r="K37" i="16"/>
  <c r="J37" i="16"/>
  <c r="I37" i="16"/>
  <c r="L37" i="16"/>
  <c r="M37" i="16"/>
  <c r="T126" i="18"/>
  <c r="T109" i="18"/>
  <c r="T74" i="18"/>
  <c r="M128" i="16"/>
  <c r="M33" i="16"/>
  <c r="M15" i="16"/>
  <c r="M82" i="16"/>
  <c r="M118" i="16"/>
  <c r="M127" i="16"/>
  <c r="I121" i="16"/>
  <c r="M121" i="16"/>
  <c r="L121" i="16"/>
  <c r="K121" i="16"/>
  <c r="J121" i="16"/>
  <c r="H25" i="19" l="1"/>
  <c r="H100" i="19"/>
  <c r="H160" i="19"/>
  <c r="M9" i="19"/>
  <c r="X42" i="19"/>
  <c r="X60" i="19"/>
  <c r="V119" i="19"/>
  <c r="X119" i="19" s="1"/>
  <c r="X111" i="19"/>
  <c r="X152" i="19"/>
  <c r="H45" i="19"/>
  <c r="H90" i="19"/>
  <c r="H43" i="19"/>
  <c r="F107" i="19"/>
  <c r="H108" i="19"/>
  <c r="H116" i="19"/>
  <c r="H127" i="19"/>
  <c r="H138" i="19"/>
  <c r="H146" i="19"/>
  <c r="M119" i="19"/>
  <c r="M105" i="19"/>
  <c r="M51" i="19"/>
  <c r="M107" i="19"/>
  <c r="X56" i="19"/>
  <c r="X11" i="19"/>
  <c r="X14" i="19"/>
  <c r="X87" i="19"/>
  <c r="X29" i="19"/>
  <c r="X34" i="19"/>
  <c r="X48" i="19"/>
  <c r="X54" i="19"/>
  <c r="V105" i="19"/>
  <c r="X105" i="19" s="1"/>
  <c r="X97" i="19"/>
  <c r="V107" i="19"/>
  <c r="X108" i="19"/>
  <c r="X116" i="19"/>
  <c r="X127" i="19"/>
  <c r="X138" i="19"/>
  <c r="X146" i="19"/>
  <c r="X157" i="19"/>
  <c r="K69" i="2"/>
  <c r="J69" i="2"/>
  <c r="H39" i="19"/>
  <c r="F119" i="19"/>
  <c r="H111" i="19"/>
  <c r="M79" i="19"/>
  <c r="V63" i="19"/>
  <c r="X55" i="19"/>
  <c r="H20" i="19"/>
  <c r="H32" i="19"/>
  <c r="F105" i="19"/>
  <c r="H97" i="19"/>
  <c r="F79" i="19"/>
  <c r="H80" i="19"/>
  <c r="H17" i="19"/>
  <c r="H40" i="19"/>
  <c r="H85" i="19"/>
  <c r="F35" i="19"/>
  <c r="H27" i="19"/>
  <c r="F49" i="19"/>
  <c r="H41" i="19"/>
  <c r="F63" i="19"/>
  <c r="H55" i="19"/>
  <c r="F51" i="19"/>
  <c r="H51" i="19" s="1"/>
  <c r="H52" i="19"/>
  <c r="H98" i="19"/>
  <c r="H109" i="19"/>
  <c r="H117" i="19"/>
  <c r="H128" i="19"/>
  <c r="F147" i="19"/>
  <c r="H139" i="19"/>
  <c r="F149" i="19"/>
  <c r="H149" i="19" s="1"/>
  <c r="H150" i="19"/>
  <c r="H158" i="19"/>
  <c r="X90" i="19"/>
  <c r="X15" i="19"/>
  <c r="X18" i="19"/>
  <c r="V23" i="19"/>
  <c r="X24" i="19"/>
  <c r="V37" i="19"/>
  <c r="X37" i="19" s="1"/>
  <c r="X38" i="19"/>
  <c r="X43" i="19"/>
  <c r="X57" i="19"/>
  <c r="X62" i="19"/>
  <c r="X98" i="19"/>
  <c r="X109" i="19"/>
  <c r="X117" i="19"/>
  <c r="X128" i="19"/>
  <c r="V147" i="19"/>
  <c r="X147" i="19" s="1"/>
  <c r="X139" i="19"/>
  <c r="V149" i="19"/>
  <c r="X150" i="19"/>
  <c r="X158" i="19"/>
  <c r="F65" i="19"/>
  <c r="H66" i="19"/>
  <c r="F77" i="19"/>
  <c r="H77" i="19" s="1"/>
  <c r="H69" i="19"/>
  <c r="H152" i="19"/>
  <c r="M149" i="19"/>
  <c r="X16" i="19"/>
  <c r="X74" i="19"/>
  <c r="X130" i="19"/>
  <c r="F21" i="19"/>
  <c r="H13" i="19"/>
  <c r="H76" i="19"/>
  <c r="H46" i="19"/>
  <c r="H157" i="19"/>
  <c r="H48" i="19"/>
  <c r="F9" i="19"/>
  <c r="H10" i="19"/>
  <c r="H31" i="19"/>
  <c r="H74" i="19"/>
  <c r="H30" i="19"/>
  <c r="H44" i="19"/>
  <c r="H58" i="19"/>
  <c r="H72" i="19"/>
  <c r="H60" i="19"/>
  <c r="H99" i="19"/>
  <c r="H110" i="19"/>
  <c r="H118" i="19"/>
  <c r="H129" i="19"/>
  <c r="H140" i="19"/>
  <c r="H151" i="19"/>
  <c r="H159" i="19"/>
  <c r="M23" i="19"/>
  <c r="M121" i="19"/>
  <c r="M37" i="19"/>
  <c r="M77" i="19"/>
  <c r="M65" i="19"/>
  <c r="M133" i="19"/>
  <c r="X82" i="19"/>
  <c r="X12" i="19"/>
  <c r="X19" i="19"/>
  <c r="X85" i="19"/>
  <c r="X32" i="19"/>
  <c r="X46" i="19"/>
  <c r="V51" i="19"/>
  <c r="X51" i="19" s="1"/>
  <c r="X52" i="19"/>
  <c r="V65" i="19"/>
  <c r="X66" i="19"/>
  <c r="X71" i="19"/>
  <c r="X99" i="19"/>
  <c r="X110" i="19"/>
  <c r="X118" i="19"/>
  <c r="X129" i="19"/>
  <c r="X140" i="19"/>
  <c r="X151" i="19"/>
  <c r="X159" i="19"/>
  <c r="L207" i="3"/>
  <c r="M207" i="3"/>
  <c r="H14" i="19"/>
  <c r="H67" i="19"/>
  <c r="H130" i="19"/>
  <c r="X17" i="19"/>
  <c r="V79" i="19"/>
  <c r="X80" i="19"/>
  <c r="X160" i="19"/>
  <c r="F91" i="19"/>
  <c r="H83" i="19"/>
  <c r="H18" i="19"/>
  <c r="H28" i="19"/>
  <c r="H33" i="19"/>
  <c r="H47" i="19"/>
  <c r="H61" i="19"/>
  <c r="H75" i="19"/>
  <c r="H89" i="19"/>
  <c r="H86" i="19"/>
  <c r="H101" i="19"/>
  <c r="H112" i="19"/>
  <c r="H123" i="19"/>
  <c r="H131" i="19"/>
  <c r="H142" i="19"/>
  <c r="F161" i="19"/>
  <c r="H153" i="19"/>
  <c r="M135" i="19"/>
  <c r="M49" i="19"/>
  <c r="M147" i="19"/>
  <c r="M63" i="19"/>
  <c r="M91" i="19"/>
  <c r="V21" i="19"/>
  <c r="X13" i="19"/>
  <c r="X20" i="19"/>
  <c r="X76" i="19"/>
  <c r="X44" i="19"/>
  <c r="X58" i="19"/>
  <c r="X72" i="19"/>
  <c r="V77" i="19"/>
  <c r="X69" i="19"/>
  <c r="V91" i="19"/>
  <c r="X83" i="19"/>
  <c r="X88" i="19"/>
  <c r="X101" i="19"/>
  <c r="X112" i="19"/>
  <c r="X123" i="19"/>
  <c r="X131" i="19"/>
  <c r="X142" i="19"/>
  <c r="V161" i="19"/>
  <c r="X153" i="19"/>
  <c r="H11" i="19"/>
  <c r="H81" i="19"/>
  <c r="H141" i="19"/>
  <c r="V35" i="19"/>
  <c r="X27" i="19"/>
  <c r="X100" i="19"/>
  <c r="X141" i="19"/>
  <c r="H71" i="19"/>
  <c r="H57" i="19"/>
  <c r="H62" i="19"/>
  <c r="H42" i="19"/>
  <c r="H56" i="19"/>
  <c r="H70" i="19"/>
  <c r="H84" i="19"/>
  <c r="F93" i="19"/>
  <c r="H94" i="19"/>
  <c r="H102" i="19"/>
  <c r="H113" i="19"/>
  <c r="H124" i="19"/>
  <c r="H132" i="19"/>
  <c r="H143" i="19"/>
  <c r="H154" i="19"/>
  <c r="M161" i="19"/>
  <c r="M93" i="19"/>
  <c r="X25" i="19"/>
  <c r="X33" i="19"/>
  <c r="X39" i="19"/>
  <c r="X53" i="19"/>
  <c r="X67" i="19"/>
  <c r="X81" i="19"/>
  <c r="X86" i="19"/>
  <c r="V93" i="19"/>
  <c r="X94" i="19"/>
  <c r="X102" i="19"/>
  <c r="X113" i="19"/>
  <c r="X124" i="19"/>
  <c r="X132" i="19"/>
  <c r="X143" i="19"/>
  <c r="X154" i="19"/>
  <c r="J197" i="3"/>
  <c r="K197" i="3"/>
  <c r="M197" i="3"/>
  <c r="L197" i="3"/>
  <c r="H53" i="19"/>
  <c r="F121" i="19"/>
  <c r="H122" i="19"/>
  <c r="V49" i="19"/>
  <c r="X41" i="19"/>
  <c r="V121" i="19"/>
  <c r="X122" i="19"/>
  <c r="H19" i="19"/>
  <c r="H54" i="19"/>
  <c r="H12" i="19"/>
  <c r="H59" i="19"/>
  <c r="H73" i="19"/>
  <c r="H87" i="19"/>
  <c r="H29" i="19"/>
  <c r="H26" i="19"/>
  <c r="H95" i="19"/>
  <c r="H103" i="19"/>
  <c r="H114" i="19"/>
  <c r="F133" i="19"/>
  <c r="H125" i="19"/>
  <c r="F135" i="19"/>
  <c r="H136" i="19"/>
  <c r="H144" i="19"/>
  <c r="H155" i="19"/>
  <c r="M21" i="19"/>
  <c r="X59" i="19"/>
  <c r="X68" i="19"/>
  <c r="X73" i="19"/>
  <c r="X61" i="19"/>
  <c r="X75" i="19"/>
  <c r="X89" i="19"/>
  <c r="X31" i="19"/>
  <c r="X28" i="19"/>
  <c r="X95" i="19"/>
  <c r="X103" i="19"/>
  <c r="X114" i="19"/>
  <c r="V133" i="19"/>
  <c r="X125" i="19"/>
  <c r="V135" i="19"/>
  <c r="X136" i="19"/>
  <c r="X144" i="19"/>
  <c r="X155" i="19"/>
  <c r="H15" i="19"/>
  <c r="H88" i="19"/>
  <c r="H16" i="19"/>
  <c r="H68" i="19"/>
  <c r="H82" i="19"/>
  <c r="F23" i="19"/>
  <c r="H24" i="19"/>
  <c r="F37" i="19"/>
  <c r="H38" i="19"/>
  <c r="H34" i="19"/>
  <c r="H96" i="19"/>
  <c r="H104" i="19"/>
  <c r="H115" i="19"/>
  <c r="H126" i="19"/>
  <c r="H137" i="19"/>
  <c r="H145" i="19"/>
  <c r="H156" i="19"/>
  <c r="M35" i="19"/>
  <c r="X47" i="19"/>
  <c r="X30" i="19"/>
  <c r="V9" i="19"/>
  <c r="X9" i="19" s="1"/>
  <c r="X10" i="19"/>
  <c r="X70" i="19"/>
  <c r="X84" i="19"/>
  <c r="X26" i="19"/>
  <c r="X40" i="19"/>
  <c r="X45" i="19"/>
  <c r="X96" i="19"/>
  <c r="X104" i="19"/>
  <c r="X115" i="19"/>
  <c r="X126" i="19"/>
  <c r="X137" i="19"/>
  <c r="X145" i="19"/>
  <c r="X156" i="19"/>
  <c r="M199" i="3"/>
  <c r="L199" i="3"/>
  <c r="M71" i="2"/>
  <c r="L71" i="2"/>
  <c r="L205" i="3"/>
  <c r="M205" i="3"/>
  <c r="K205" i="3"/>
  <c r="J205" i="3"/>
  <c r="L203" i="3"/>
  <c r="M203" i="3"/>
  <c r="L69" i="2"/>
  <c r="M69" i="2"/>
  <c r="K46" i="2"/>
  <c r="J46" i="2"/>
  <c r="M202" i="3"/>
  <c r="L202" i="3"/>
  <c r="K202" i="3"/>
  <c r="J202" i="3"/>
  <c r="M200" i="3"/>
  <c r="L200" i="3"/>
  <c r="K200" i="3"/>
  <c r="J200" i="3"/>
  <c r="J198" i="3"/>
  <c r="M198" i="3"/>
  <c r="L198" i="3"/>
  <c r="K198" i="3"/>
  <c r="M201" i="3"/>
  <c r="L201" i="3"/>
  <c r="K201" i="3"/>
  <c r="J201" i="3"/>
  <c r="K206" i="3"/>
  <c r="J206" i="3"/>
  <c r="M206" i="3"/>
  <c r="L206" i="3"/>
  <c r="K45" i="2"/>
  <c r="J45" i="2"/>
  <c r="M204" i="3"/>
  <c r="L204" i="3"/>
  <c r="K204" i="3"/>
  <c r="J204" i="3"/>
  <c r="J70" i="2"/>
  <c r="M70" i="2"/>
  <c r="L70" i="2"/>
  <c r="K70" i="2"/>
  <c r="AA9" i="16"/>
  <c r="Z9" i="16"/>
  <c r="Y9" i="16"/>
  <c r="X9" i="16"/>
  <c r="W9" i="16"/>
  <c r="AA10" i="16"/>
  <c r="AA14" i="16"/>
  <c r="AA12" i="16"/>
  <c r="AA15" i="16"/>
  <c r="AA18" i="16"/>
  <c r="AA17" i="16"/>
  <c r="AA11" i="16"/>
  <c r="AA19" i="16"/>
  <c r="AA16" i="16"/>
  <c r="X91" i="19"/>
  <c r="J135" i="19"/>
  <c r="H135" i="19"/>
  <c r="R135" i="19"/>
  <c r="P135" i="19"/>
  <c r="H35" i="19"/>
  <c r="J35" i="19"/>
  <c r="AA21" i="16"/>
  <c r="Z21" i="16"/>
  <c r="Y21" i="16"/>
  <c r="X21" i="16"/>
  <c r="W21" i="16"/>
  <c r="M186" i="3"/>
  <c r="L186" i="3"/>
  <c r="K186" i="3"/>
  <c r="J186" i="3"/>
  <c r="L55" i="12"/>
  <c r="K55" i="12"/>
  <c r="J55" i="12"/>
  <c r="I55" i="12"/>
  <c r="N55" i="12"/>
  <c r="M55" i="12"/>
  <c r="G57" i="12"/>
  <c r="T23" i="14"/>
  <c r="V23" i="14"/>
  <c r="U23" i="14"/>
  <c r="X35" i="19"/>
  <c r="AA20" i="16"/>
  <c r="R23" i="19"/>
  <c r="P23" i="19"/>
  <c r="M191" i="3"/>
  <c r="L191" i="3"/>
  <c r="K191" i="3"/>
  <c r="J191" i="3"/>
  <c r="P105" i="19"/>
  <c r="R105" i="19"/>
  <c r="J63" i="19"/>
  <c r="H63" i="19"/>
  <c r="D7" i="19"/>
  <c r="K7" i="19"/>
  <c r="T7" i="19"/>
  <c r="Z7" i="19"/>
  <c r="K77" i="17"/>
  <c r="J77" i="17"/>
  <c r="I77" i="17"/>
  <c r="M77" i="17"/>
  <c r="L77" i="17"/>
  <c r="X63" i="19"/>
  <c r="AA13" i="16"/>
  <c r="AA21" i="22"/>
  <c r="Z21" i="22"/>
  <c r="Y21" i="22"/>
  <c r="X21" i="22"/>
  <c r="AB21" i="22"/>
  <c r="R35" i="19"/>
  <c r="P35" i="19"/>
  <c r="M51" i="17"/>
  <c r="L51" i="17"/>
  <c r="K51" i="17"/>
  <c r="J51" i="17"/>
  <c r="I51" i="17"/>
  <c r="K188" i="3"/>
  <c r="J188" i="3"/>
  <c r="L188" i="3"/>
  <c r="M188" i="3"/>
  <c r="M132" i="13"/>
  <c r="L132" i="13"/>
  <c r="K132" i="13"/>
  <c r="J132" i="13"/>
  <c r="I132" i="13"/>
  <c r="R37" i="19"/>
  <c r="P37" i="19"/>
  <c r="J133" i="19"/>
  <c r="H133" i="19"/>
  <c r="J54" i="12"/>
  <c r="I54" i="12"/>
  <c r="N54" i="12"/>
  <c r="M54" i="12"/>
  <c r="L54" i="12"/>
  <c r="K54" i="12"/>
  <c r="R142" i="19"/>
  <c r="R39" i="19"/>
  <c r="R48" i="19"/>
  <c r="X149" i="19"/>
  <c r="R88" i="19"/>
  <c r="R65" i="19"/>
  <c r="P65" i="19"/>
  <c r="H49" i="19"/>
  <c r="J49" i="19"/>
  <c r="R69" i="19"/>
  <c r="R58" i="19"/>
  <c r="R100" i="19"/>
  <c r="M119" i="17"/>
  <c r="L119" i="17"/>
  <c r="K119" i="17"/>
  <c r="J119" i="17"/>
  <c r="I119" i="17"/>
  <c r="S22" i="21"/>
  <c r="T22" i="21"/>
  <c r="R22" i="21"/>
  <c r="R125" i="19"/>
  <c r="R53" i="19"/>
  <c r="X107" i="19"/>
  <c r="L135" i="17"/>
  <c r="K135" i="17"/>
  <c r="J135" i="17"/>
  <c r="I135" i="17"/>
  <c r="M135" i="17"/>
  <c r="J97" i="19"/>
  <c r="M149" i="17"/>
  <c r="L149" i="17"/>
  <c r="K149" i="17"/>
  <c r="J149" i="17"/>
  <c r="I149" i="17"/>
  <c r="R90" i="19"/>
  <c r="AA20" i="13"/>
  <c r="Z20" i="13"/>
  <c r="Y20" i="13"/>
  <c r="X20" i="13"/>
  <c r="W20" i="13"/>
  <c r="R128" i="19"/>
  <c r="L20" i="28"/>
  <c r="K20" i="28"/>
  <c r="J20" i="28"/>
  <c r="I20" i="28"/>
  <c r="M20" i="28"/>
  <c r="I146" i="41"/>
  <c r="G146" i="41"/>
  <c r="H146" i="41"/>
  <c r="K146" i="41" s="1"/>
  <c r="R110" i="19"/>
  <c r="R32" i="19"/>
  <c r="I20" i="13"/>
  <c r="M20" i="13"/>
  <c r="L20" i="13"/>
  <c r="K20" i="13"/>
  <c r="J20" i="13"/>
  <c r="M48" i="13"/>
  <c r="L48" i="13"/>
  <c r="K48" i="13"/>
  <c r="J48" i="13"/>
  <c r="I48" i="13"/>
  <c r="R79" i="19"/>
  <c r="P79" i="19"/>
  <c r="J17" i="2"/>
  <c r="K17" i="2"/>
  <c r="M17" i="2"/>
  <c r="L17" i="2"/>
  <c r="M190" i="3"/>
  <c r="L190" i="3"/>
  <c r="K190" i="3"/>
  <c r="J190" i="3"/>
  <c r="R115" i="19"/>
  <c r="R66" i="19"/>
  <c r="J189" i="3"/>
  <c r="K189" i="3"/>
  <c r="M189" i="3"/>
  <c r="L189" i="3"/>
  <c r="L104" i="13"/>
  <c r="K104" i="13"/>
  <c r="J104" i="13"/>
  <c r="I104" i="13"/>
  <c r="M104" i="13"/>
  <c r="R77" i="19"/>
  <c r="P77" i="19"/>
  <c r="R21" i="19"/>
  <c r="P21" i="19"/>
  <c r="J151" i="19"/>
  <c r="J59" i="19"/>
  <c r="J15" i="19"/>
  <c r="K90" i="13"/>
  <c r="J90" i="13"/>
  <c r="I90" i="13"/>
  <c r="M90" i="13"/>
  <c r="L90" i="13"/>
  <c r="R151" i="19"/>
  <c r="R114" i="19"/>
  <c r="J105" i="19"/>
  <c r="H105" i="19"/>
  <c r="J104" i="28"/>
  <c r="I104" i="28"/>
  <c r="K104" i="28"/>
  <c r="M104" i="28"/>
  <c r="L104" i="28"/>
  <c r="I129" i="37"/>
  <c r="H129" i="37"/>
  <c r="G129" i="37"/>
  <c r="J43" i="19"/>
  <c r="F57" i="12"/>
  <c r="M34" i="28"/>
  <c r="L34" i="28"/>
  <c r="J34" i="28"/>
  <c r="K34" i="28"/>
  <c r="I34" i="28"/>
  <c r="K144" i="42"/>
  <c r="M193" i="3"/>
  <c r="L193" i="3"/>
  <c r="K193" i="3"/>
  <c r="J193" i="3"/>
  <c r="J149" i="19"/>
  <c r="H93" i="19"/>
  <c r="J93" i="19"/>
  <c r="R121" i="19"/>
  <c r="P121" i="19"/>
  <c r="M118" i="13"/>
  <c r="L118" i="13"/>
  <c r="K118" i="13"/>
  <c r="J118" i="13"/>
  <c r="I118" i="13"/>
  <c r="J119" i="19"/>
  <c r="H119" i="19"/>
  <c r="X133" i="19"/>
  <c r="M18" i="2"/>
  <c r="J18" i="2"/>
  <c r="L18" i="2"/>
  <c r="K18" i="2"/>
  <c r="N56" i="12"/>
  <c r="M56" i="12"/>
  <c r="L56" i="12"/>
  <c r="K56" i="12"/>
  <c r="J56" i="12"/>
  <c r="I56" i="12"/>
  <c r="R9" i="19"/>
  <c r="P9" i="19"/>
  <c r="R13" i="19"/>
  <c r="R11" i="19"/>
  <c r="R40" i="19"/>
  <c r="R17" i="19"/>
  <c r="R103" i="19"/>
  <c r="R15" i="19"/>
  <c r="R62" i="19"/>
  <c r="R117" i="19"/>
  <c r="R28" i="19"/>
  <c r="R19" i="19"/>
  <c r="R74" i="19"/>
  <c r="R161" i="19"/>
  <c r="P161" i="19"/>
  <c r="R70" i="19"/>
  <c r="AA15" i="17"/>
  <c r="R141" i="19"/>
  <c r="X23" i="19"/>
  <c r="R119" i="19"/>
  <c r="P119" i="19"/>
  <c r="J29" i="19"/>
  <c r="J112" i="19"/>
  <c r="I62" i="13"/>
  <c r="M62" i="13"/>
  <c r="L62" i="13"/>
  <c r="K62" i="13"/>
  <c r="J62" i="13"/>
  <c r="R41" i="19"/>
  <c r="R147" i="19"/>
  <c r="P147" i="19"/>
  <c r="K142" i="42"/>
  <c r="J82" i="19"/>
  <c r="O129" i="37"/>
  <c r="N129" i="37"/>
  <c r="M129" i="37"/>
  <c r="L129" i="37"/>
  <c r="K129" i="37"/>
  <c r="J42" i="19"/>
  <c r="J65" i="19"/>
  <c r="H65" i="19"/>
  <c r="P93" i="19"/>
  <c r="R93" i="19"/>
  <c r="X121" i="19"/>
  <c r="R131" i="19"/>
  <c r="R29" i="19"/>
  <c r="R42" i="19"/>
  <c r="AA9" i="17"/>
  <c r="Z9" i="17"/>
  <c r="Y9" i="17"/>
  <c r="X9" i="17"/>
  <c r="W9" i="17"/>
  <c r="AA13" i="17"/>
  <c r="AA17" i="17"/>
  <c r="J107" i="19"/>
  <c r="H107" i="19"/>
  <c r="J51" i="19"/>
  <c r="AA20" i="17"/>
  <c r="R30" i="19"/>
  <c r="J9" i="19"/>
  <c r="H9" i="19"/>
  <c r="J12" i="19"/>
  <c r="J76" i="13"/>
  <c r="I76" i="13"/>
  <c r="M76" i="13"/>
  <c r="L76" i="13"/>
  <c r="K76" i="13"/>
  <c r="R60" i="19"/>
  <c r="P49" i="19"/>
  <c r="R49" i="19"/>
  <c r="R96" i="19"/>
  <c r="J147" i="19"/>
  <c r="H147" i="19"/>
  <c r="J113" i="19"/>
  <c r="H16" i="41"/>
  <c r="J16" i="41"/>
  <c r="I16" i="41"/>
  <c r="O146" i="41"/>
  <c r="N146" i="41"/>
  <c r="M146" i="41"/>
  <c r="L146" i="41"/>
  <c r="AA21" i="17"/>
  <c r="Z21" i="17"/>
  <c r="Y21" i="17"/>
  <c r="X21" i="17"/>
  <c r="W21" i="17"/>
  <c r="R18" i="19"/>
  <c r="I146" i="43"/>
  <c r="H146" i="43"/>
  <c r="K146" i="43" s="1"/>
  <c r="G146" i="43"/>
  <c r="R51" i="19"/>
  <c r="P51" i="19"/>
  <c r="K141" i="42"/>
  <c r="J158" i="19"/>
  <c r="R81" i="19"/>
  <c r="F109" i="33"/>
  <c r="X135" i="19"/>
  <c r="K139" i="42"/>
  <c r="P63" i="19"/>
  <c r="R63" i="19"/>
  <c r="X65" i="19"/>
  <c r="J91" i="19"/>
  <c r="H91" i="19"/>
  <c r="M79" i="17"/>
  <c r="L79" i="17"/>
  <c r="K79" i="17"/>
  <c r="J79" i="17"/>
  <c r="I79" i="17"/>
  <c r="J37" i="19"/>
  <c r="H37" i="19"/>
  <c r="R160" i="19"/>
  <c r="R109" i="19"/>
  <c r="R111" i="19"/>
  <c r="R14" i="19"/>
  <c r="M194" i="3"/>
  <c r="L194" i="3"/>
  <c r="K194" i="3"/>
  <c r="J194" i="3"/>
  <c r="J140" i="19"/>
  <c r="J32" i="19"/>
  <c r="J88" i="19"/>
  <c r="J98" i="19"/>
  <c r="L160" i="13"/>
  <c r="K160" i="13"/>
  <c r="I160" i="13"/>
  <c r="M160" i="13"/>
  <c r="J160" i="13"/>
  <c r="X21" i="15"/>
  <c r="W21" i="15"/>
  <c r="AA21" i="15"/>
  <c r="Z21" i="15"/>
  <c r="Y21" i="15"/>
  <c r="R140" i="19"/>
  <c r="H79" i="19"/>
  <c r="J79" i="19"/>
  <c r="R44" i="19"/>
  <c r="J127" i="19"/>
  <c r="R149" i="19"/>
  <c r="P149" i="19"/>
  <c r="J24" i="19"/>
  <c r="K118" i="28"/>
  <c r="J118" i="28"/>
  <c r="M118" i="28"/>
  <c r="L118" i="28"/>
  <c r="I118" i="28"/>
  <c r="J70" i="19"/>
  <c r="J77" i="19"/>
  <c r="R52" i="19"/>
  <c r="J109" i="33"/>
  <c r="N16" i="41"/>
  <c r="M16" i="41"/>
  <c r="L16" i="41"/>
  <c r="O146" i="43"/>
  <c r="N146" i="43"/>
  <c r="M146" i="43"/>
  <c r="L146" i="43"/>
  <c r="L187" i="3"/>
  <c r="K187" i="3"/>
  <c r="J187" i="3"/>
  <c r="M187" i="3"/>
  <c r="J150" i="19"/>
  <c r="R107" i="19"/>
  <c r="P107" i="19"/>
  <c r="J63" i="17"/>
  <c r="I63" i="17"/>
  <c r="M63" i="17"/>
  <c r="L63" i="17"/>
  <c r="K63" i="17"/>
  <c r="X21" i="19"/>
  <c r="M34" i="13"/>
  <c r="L34" i="13"/>
  <c r="K34" i="13"/>
  <c r="J34" i="13"/>
  <c r="I34" i="13"/>
  <c r="L91" i="17"/>
  <c r="K91" i="17"/>
  <c r="J91" i="17"/>
  <c r="I91" i="17"/>
  <c r="M91" i="17"/>
  <c r="L195" i="3"/>
  <c r="K195" i="3"/>
  <c r="M195" i="3"/>
  <c r="J195" i="3"/>
  <c r="R10" i="19"/>
  <c r="M147" i="17"/>
  <c r="L147" i="17"/>
  <c r="K147" i="17"/>
  <c r="J147" i="17"/>
  <c r="I147" i="17"/>
  <c r="M192" i="3"/>
  <c r="L192" i="3"/>
  <c r="K192" i="3"/>
  <c r="J192" i="3"/>
  <c r="J161" i="19"/>
  <c r="H161" i="19"/>
  <c r="R153" i="19"/>
  <c r="R67" i="19"/>
  <c r="R104" i="19"/>
  <c r="X93" i="19"/>
  <c r="AA10" i="17"/>
  <c r="E57" i="12"/>
  <c r="R130" i="19"/>
  <c r="R61" i="19"/>
  <c r="R133" i="19"/>
  <c r="P133" i="19"/>
  <c r="R89" i="19"/>
  <c r="R91" i="19"/>
  <c r="P91" i="19"/>
  <c r="R118" i="19"/>
  <c r="J80" i="19"/>
  <c r="K196" i="3"/>
  <c r="J196" i="3"/>
  <c r="L196" i="3"/>
  <c r="M196" i="3"/>
  <c r="M160" i="28"/>
  <c r="L160" i="28"/>
  <c r="I160" i="28"/>
  <c r="K160" i="28"/>
  <c r="J160" i="28"/>
  <c r="M146" i="42"/>
  <c r="L146" i="42"/>
  <c r="N146" i="42"/>
  <c r="O146" i="42"/>
  <c r="J23" i="19"/>
  <c r="H23" i="19"/>
  <c r="R139" i="19"/>
  <c r="R116" i="19"/>
  <c r="J129" i="19"/>
  <c r="M133" i="17"/>
  <c r="L133" i="17"/>
  <c r="K133" i="17"/>
  <c r="J133" i="17"/>
  <c r="I133" i="17"/>
  <c r="I62" i="28"/>
  <c r="L62" i="28"/>
  <c r="M62" i="28"/>
  <c r="K62" i="28"/>
  <c r="J62" i="28"/>
  <c r="H87" i="33"/>
  <c r="J87" i="33"/>
  <c r="J67" i="2"/>
  <c r="M67" i="2"/>
  <c r="L67" i="2"/>
  <c r="K67" i="2"/>
  <c r="P16" i="41"/>
  <c r="T16" i="41"/>
  <c r="S16" i="41"/>
  <c r="Q16" i="41"/>
  <c r="R16" i="41"/>
  <c r="J121" i="19"/>
  <c r="H121" i="19"/>
  <c r="X161" i="19"/>
  <c r="M146" i="13"/>
  <c r="L146" i="13"/>
  <c r="K146" i="13"/>
  <c r="J146" i="13"/>
  <c r="I146" i="13"/>
  <c r="H57" i="12"/>
  <c r="N53" i="12"/>
  <c r="M53" i="12"/>
  <c r="L53" i="12"/>
  <c r="K53" i="12"/>
  <c r="I53" i="12"/>
  <c r="J53" i="12"/>
  <c r="M65" i="17"/>
  <c r="L65" i="17"/>
  <c r="K65" i="17"/>
  <c r="J65" i="17"/>
  <c r="I65" i="17"/>
  <c r="X77" i="19"/>
  <c r="X79" i="19"/>
  <c r="X49" i="19"/>
  <c r="K121" i="17"/>
  <c r="J121" i="17"/>
  <c r="I121" i="17"/>
  <c r="M121" i="17"/>
  <c r="L121" i="17"/>
  <c r="I93" i="17"/>
  <c r="M93" i="17"/>
  <c r="L93" i="17"/>
  <c r="K93" i="17"/>
  <c r="J93" i="17"/>
  <c r="R86" i="19"/>
  <c r="R20" i="19"/>
  <c r="R33" i="19"/>
  <c r="J159" i="19"/>
  <c r="J87" i="19"/>
  <c r="J124" i="19"/>
  <c r="J10" i="19"/>
  <c r="R159" i="19"/>
  <c r="R25" i="19"/>
  <c r="AA12" i="17"/>
  <c r="L132" i="28"/>
  <c r="K132" i="28"/>
  <c r="I132" i="28"/>
  <c r="M132" i="28"/>
  <c r="J132" i="28"/>
  <c r="J139" i="19"/>
  <c r="M48" i="28"/>
  <c r="L48" i="28"/>
  <c r="K48" i="28"/>
  <c r="J48" i="28"/>
  <c r="I48" i="28"/>
  <c r="J69" i="19"/>
  <c r="J60" i="19"/>
  <c r="I90" i="28"/>
  <c r="L90" i="28"/>
  <c r="K90" i="28"/>
  <c r="J90" i="28"/>
  <c r="M90" i="28"/>
  <c r="M146" i="28"/>
  <c r="L146" i="28"/>
  <c r="K146" i="28"/>
  <c r="J146" i="28"/>
  <c r="I146" i="28"/>
  <c r="K145" i="42"/>
  <c r="M105" i="17"/>
  <c r="L105" i="17"/>
  <c r="K105" i="17"/>
  <c r="J105" i="17"/>
  <c r="I105" i="17"/>
  <c r="J21" i="19"/>
  <c r="H21" i="19"/>
  <c r="R83" i="19"/>
  <c r="I161" i="17"/>
  <c r="M161" i="17"/>
  <c r="L161" i="17"/>
  <c r="K161" i="17"/>
  <c r="J161" i="17"/>
  <c r="I146" i="42"/>
  <c r="H146" i="42"/>
  <c r="K146" i="42" s="1"/>
  <c r="G146" i="42"/>
  <c r="R150" i="19"/>
  <c r="R126" i="19"/>
  <c r="AA14" i="17"/>
  <c r="R71" i="19"/>
  <c r="J115" i="19"/>
  <c r="M76" i="28"/>
  <c r="L76" i="28"/>
  <c r="I76" i="28"/>
  <c r="J76" i="28"/>
  <c r="K76" i="28"/>
  <c r="L109" i="33"/>
  <c r="L77" i="19" l="1"/>
  <c r="U21" i="19"/>
  <c r="E9" i="19"/>
  <c r="L49" i="19"/>
  <c r="L51" i="19"/>
  <c r="L161" i="19"/>
  <c r="E133" i="19"/>
  <c r="E51" i="19"/>
  <c r="E91" i="19"/>
  <c r="E161" i="19"/>
  <c r="U135" i="19"/>
  <c r="U23" i="19"/>
  <c r="U35" i="19"/>
  <c r="U49" i="19"/>
  <c r="U161" i="19"/>
  <c r="U77" i="19"/>
  <c r="L91" i="19"/>
  <c r="L93" i="19"/>
  <c r="E35" i="19"/>
  <c r="E49" i="19"/>
  <c r="E119" i="19"/>
  <c r="E149" i="19"/>
  <c r="U105" i="19"/>
  <c r="U51" i="19"/>
  <c r="Z61" i="19"/>
  <c r="U107" i="19"/>
  <c r="Z48" i="19"/>
  <c r="U147" i="19"/>
  <c r="L21" i="19"/>
  <c r="L23" i="19"/>
  <c r="L133" i="19"/>
  <c r="L135" i="19"/>
  <c r="E77" i="19"/>
  <c r="E21" i="19"/>
  <c r="U91" i="19"/>
  <c r="Z83" i="19"/>
  <c r="L79" i="19"/>
  <c r="E79" i="19"/>
  <c r="U149" i="19"/>
  <c r="Z53" i="19"/>
  <c r="U93" i="19"/>
  <c r="Z94" i="19"/>
  <c r="Z57" i="19"/>
  <c r="U121" i="19"/>
  <c r="Z68" i="19"/>
  <c r="Z151" i="19"/>
  <c r="L63" i="19"/>
  <c r="L65" i="19"/>
  <c r="U119" i="19"/>
  <c r="Z101" i="19"/>
  <c r="Z25" i="19"/>
  <c r="L119" i="19"/>
  <c r="E121" i="19"/>
  <c r="E23" i="19"/>
  <c r="Z47" i="19"/>
  <c r="Z75" i="19"/>
  <c r="U37" i="19"/>
  <c r="Z37" i="19" s="1"/>
  <c r="U65" i="19"/>
  <c r="Z65" i="19" s="1"/>
  <c r="Z152" i="19"/>
  <c r="Z71" i="19"/>
  <c r="U9" i="19"/>
  <c r="Z9" i="19" s="1"/>
  <c r="L105" i="19"/>
  <c r="L107" i="19"/>
  <c r="E107" i="19"/>
  <c r="E105" i="19"/>
  <c r="U63" i="19"/>
  <c r="E65" i="19"/>
  <c r="Z104" i="19"/>
  <c r="Z128" i="19"/>
  <c r="L9" i="19"/>
  <c r="L121" i="19"/>
  <c r="E63" i="19"/>
  <c r="U133" i="19"/>
  <c r="Z133" i="19" s="1"/>
  <c r="Z39" i="19"/>
  <c r="Z82" i="19"/>
  <c r="Z84" i="19"/>
  <c r="Z74" i="19"/>
  <c r="Z156" i="19"/>
  <c r="Z80" i="19"/>
  <c r="U79" i="19"/>
  <c r="Z79" i="19" s="1"/>
  <c r="L35" i="19"/>
  <c r="L37" i="19"/>
  <c r="L147" i="19"/>
  <c r="L149" i="19"/>
  <c r="E147" i="19"/>
  <c r="E93" i="19"/>
  <c r="E37" i="19"/>
  <c r="E135" i="19"/>
  <c r="Q7" i="19"/>
  <c r="S7" i="19"/>
  <c r="N57" i="12"/>
  <c r="M57" i="12"/>
  <c r="L57" i="12"/>
  <c r="K57" i="12"/>
  <c r="J57" i="12"/>
  <c r="I57" i="12"/>
  <c r="C7" i="19"/>
  <c r="D51" i="19" l="1"/>
  <c r="D21" i="19"/>
  <c r="D63" i="19"/>
  <c r="D35" i="19"/>
  <c r="D37" i="19"/>
  <c r="D147" i="19"/>
  <c r="D149" i="19"/>
  <c r="T35" i="19"/>
  <c r="T37" i="19"/>
  <c r="T147" i="19"/>
  <c r="T149" i="19"/>
  <c r="Q140" i="19"/>
  <c r="K135" i="19"/>
  <c r="Q135" i="19" s="1"/>
  <c r="Q136" i="19"/>
  <c r="Q112" i="19"/>
  <c r="Q58" i="19"/>
  <c r="Q143" i="19"/>
  <c r="Q72" i="19"/>
  <c r="Q26" i="19"/>
  <c r="Q115" i="19"/>
  <c r="K9" i="19"/>
  <c r="Q9" i="19" s="1"/>
  <c r="Q10" i="19"/>
  <c r="Q18" i="19"/>
  <c r="Q74" i="19"/>
  <c r="Q28" i="19"/>
  <c r="Q126" i="19"/>
  <c r="Q25" i="19"/>
  <c r="Q99" i="19"/>
  <c r="D77" i="19"/>
  <c r="D79" i="19"/>
  <c r="T77" i="19"/>
  <c r="T79" i="19"/>
  <c r="Q87" i="19"/>
  <c r="K161" i="19"/>
  <c r="Q161" i="19" s="1"/>
  <c r="Q153" i="19"/>
  <c r="Q56" i="19"/>
  <c r="Q67" i="19"/>
  <c r="Q152" i="19"/>
  <c r="Q81" i="19"/>
  <c r="Q34" i="19"/>
  <c r="Q124" i="19"/>
  <c r="Q11" i="19"/>
  <c r="Q19" i="19"/>
  <c r="K91" i="19"/>
  <c r="Q91" i="19" s="1"/>
  <c r="Q83" i="19"/>
  <c r="Q45" i="19"/>
  <c r="Q132" i="19"/>
  <c r="Q33" i="19"/>
  <c r="Q103" i="19"/>
  <c r="D119" i="19"/>
  <c r="D121" i="19"/>
  <c r="T9" i="19"/>
  <c r="T119" i="19"/>
  <c r="T121" i="19"/>
  <c r="K35" i="19"/>
  <c r="Q35" i="19" s="1"/>
  <c r="Q27" i="19"/>
  <c r="Q70" i="19"/>
  <c r="Q90" i="19"/>
  <c r="Q75" i="19"/>
  <c r="Q156" i="19"/>
  <c r="Q89" i="19"/>
  <c r="Q43" i="19"/>
  <c r="Q138" i="19"/>
  <c r="Q12" i="19"/>
  <c r="Q20" i="19"/>
  <c r="K93" i="19"/>
  <c r="Q93" i="19" s="1"/>
  <c r="Q94" i="19"/>
  <c r="Q54" i="19"/>
  <c r="Q137" i="19"/>
  <c r="Q42" i="19"/>
  <c r="K119" i="19"/>
  <c r="Q119" i="19" s="1"/>
  <c r="Q111" i="19"/>
  <c r="D161" i="19"/>
  <c r="T49" i="19"/>
  <c r="T51" i="19"/>
  <c r="T161" i="19"/>
  <c r="Q61" i="19"/>
  <c r="Q104" i="19"/>
  <c r="Q128" i="19"/>
  <c r="Q84" i="19"/>
  <c r="Q160" i="19"/>
  <c r="K105" i="19"/>
  <c r="Q105" i="19" s="1"/>
  <c r="Q97" i="19"/>
  <c r="K51" i="19"/>
  <c r="Q51" i="19" s="1"/>
  <c r="Q52" i="19"/>
  <c r="Q142" i="19"/>
  <c r="K21" i="19"/>
  <c r="Q21" i="19" s="1"/>
  <c r="Q13" i="19"/>
  <c r="Q31" i="19"/>
  <c r="Q98" i="19"/>
  <c r="Q62" i="19"/>
  <c r="Q141" i="19"/>
  <c r="Q59" i="19"/>
  <c r="Q118" i="19"/>
  <c r="D9" i="19"/>
  <c r="D93" i="19"/>
  <c r="T91" i="19"/>
  <c r="T93" i="19"/>
  <c r="Q96" i="19"/>
  <c r="Q100" i="19"/>
  <c r="Q47" i="19"/>
  <c r="Q144" i="19"/>
  <c r="Q113" i="19"/>
  <c r="Q29" i="19"/>
  <c r="Q101" i="19"/>
  <c r="Q60" i="19"/>
  <c r="Q146" i="19"/>
  <c r="Q14" i="19"/>
  <c r="Q40" i="19"/>
  <c r="Q102" i="19"/>
  <c r="Q71" i="19"/>
  <c r="Q145" i="19"/>
  <c r="Q68" i="19"/>
  <c r="Q127" i="19"/>
  <c r="D91" i="19"/>
  <c r="D133" i="19"/>
  <c r="D135" i="19"/>
  <c r="T21" i="19"/>
  <c r="T23" i="19"/>
  <c r="T133" i="19"/>
  <c r="T135" i="19"/>
  <c r="Q30" i="19"/>
  <c r="Q129" i="19"/>
  <c r="Q82" i="19"/>
  <c r="K23" i="19"/>
  <c r="Q23" i="19" s="1"/>
  <c r="Q24" i="19"/>
  <c r="K121" i="19"/>
  <c r="Q121" i="19" s="1"/>
  <c r="Q122" i="19"/>
  <c r="K37" i="19"/>
  <c r="Q37" i="19" s="1"/>
  <c r="Q38" i="19"/>
  <c r="Q110" i="19"/>
  <c r="K77" i="19"/>
  <c r="Q77" i="19" s="1"/>
  <c r="Q69" i="19"/>
  <c r="Q151" i="19"/>
  <c r="Q15" i="19"/>
  <c r="Q48" i="19"/>
  <c r="K107" i="19"/>
  <c r="Q107" i="19" s="1"/>
  <c r="Q108" i="19"/>
  <c r="K79" i="19"/>
  <c r="Q79" i="19" s="1"/>
  <c r="Q80" i="19"/>
  <c r="K149" i="19"/>
  <c r="Q149" i="19" s="1"/>
  <c r="Q150" i="19"/>
  <c r="Q76" i="19"/>
  <c r="D23" i="19"/>
  <c r="T63" i="19"/>
  <c r="T65" i="19"/>
  <c r="Q157" i="19"/>
  <c r="Q39" i="19"/>
  <c r="Q131" i="19"/>
  <c r="Q32" i="19"/>
  <c r="Q130" i="19"/>
  <c r="Q46" i="19"/>
  <c r="Q114" i="19"/>
  <c r="Q86" i="19"/>
  <c r="Q155" i="19"/>
  <c r="Q16" i="19"/>
  <c r="Q57" i="19"/>
  <c r="Q116" i="19"/>
  <c r="Q88" i="19"/>
  <c r="Q154" i="19"/>
  <c r="Q85" i="19"/>
  <c r="D49" i="19"/>
  <c r="D65" i="19"/>
  <c r="D105" i="19"/>
  <c r="D107" i="19"/>
  <c r="T105" i="19"/>
  <c r="T107" i="19"/>
  <c r="Q53" i="19"/>
  <c r="Q73" i="19"/>
  <c r="Q44" i="19"/>
  <c r="K49" i="19"/>
  <c r="Q49" i="19" s="1"/>
  <c r="Q41" i="19"/>
  <c r="K147" i="19"/>
  <c r="Q147" i="19" s="1"/>
  <c r="Q139" i="19"/>
  <c r="K63" i="19"/>
  <c r="Q63" i="19" s="1"/>
  <c r="Q55" i="19"/>
  <c r="Q123" i="19"/>
  <c r="Q109" i="19"/>
  <c r="Q159" i="19"/>
  <c r="Q17" i="19"/>
  <c r="K65" i="19"/>
  <c r="Q65" i="19" s="1"/>
  <c r="Q66" i="19"/>
  <c r="K133" i="19"/>
  <c r="Q133" i="19" s="1"/>
  <c r="Q125" i="19"/>
  <c r="Q117" i="19"/>
  <c r="Q158" i="19"/>
  <c r="Q95" i="19"/>
  <c r="Z11" i="19"/>
  <c r="Z46" i="19"/>
  <c r="Z96" i="19"/>
  <c r="Z10" i="19"/>
  <c r="Z127" i="19"/>
  <c r="Z73" i="19"/>
  <c r="Z62" i="19"/>
  <c r="Z154" i="19"/>
  <c r="Z147" i="19"/>
  <c r="Z58" i="19"/>
  <c r="Z105" i="19"/>
  <c r="Z142" i="19"/>
  <c r="Z77" i="19"/>
  <c r="Z35" i="19"/>
  <c r="Z135" i="19"/>
  <c r="Z60" i="19"/>
  <c r="I7" i="19"/>
  <c r="Y7" i="19"/>
  <c r="Z38" i="19"/>
  <c r="Z143" i="19"/>
  <c r="Z141" i="19"/>
  <c r="Z139" i="19"/>
  <c r="Z137" i="19"/>
  <c r="Z97" i="19"/>
  <c r="Z42" i="19"/>
  <c r="Z161" i="19"/>
  <c r="Z27" i="19"/>
  <c r="Z136" i="19"/>
  <c r="Z138" i="19"/>
  <c r="Z144" i="19"/>
  <c r="Z13" i="19"/>
  <c r="Z15" i="19"/>
  <c r="Z153" i="19"/>
  <c r="Z132" i="19"/>
  <c r="Z33" i="19"/>
  <c r="Z81" i="19"/>
  <c r="Z21" i="19"/>
  <c r="Z149" i="19"/>
  <c r="Z91" i="19"/>
  <c r="Z146" i="19"/>
  <c r="Z86" i="19"/>
  <c r="Z90" i="19"/>
  <c r="Z103" i="19"/>
  <c r="Z89" i="19"/>
  <c r="Z123" i="19"/>
  <c r="Z14" i="19"/>
  <c r="Z109" i="19"/>
  <c r="Z140" i="19"/>
  <c r="Z93" i="19"/>
  <c r="Z150" i="19"/>
  <c r="Z124" i="19"/>
  <c r="Z59" i="19"/>
  <c r="Z157" i="19"/>
  <c r="Z52" i="19"/>
  <c r="Z45" i="19"/>
  <c r="Z117" i="19"/>
  <c r="Z112" i="19"/>
  <c r="Z99" i="19"/>
  <c r="Z32" i="19"/>
  <c r="Z159" i="19"/>
  <c r="Z102" i="19"/>
  <c r="Z125" i="19"/>
  <c r="Z160" i="19"/>
  <c r="Z155" i="19"/>
  <c r="Z66" i="19"/>
  <c r="Z158" i="19"/>
  <c r="Z114" i="19"/>
  <c r="Z17" i="19"/>
  <c r="Z118" i="19"/>
  <c r="Z95" i="19"/>
  <c r="Z16" i="19"/>
  <c r="Z107" i="19"/>
  <c r="Z51" i="19"/>
  <c r="Z130" i="19"/>
  <c r="Z49" i="19"/>
  <c r="Z23" i="19"/>
  <c r="Z28" i="19"/>
  <c r="Z115" i="19"/>
  <c r="Z12" i="19"/>
  <c r="Z85" i="19"/>
  <c r="Z34" i="19"/>
  <c r="Z56" i="19"/>
  <c r="Z55" i="19"/>
  <c r="Z76" i="19"/>
  <c r="Z98" i="19"/>
  <c r="Z87" i="19"/>
  <c r="Z119" i="19"/>
  <c r="Z121" i="19"/>
  <c r="Z29" i="19"/>
  <c r="Z72" i="19"/>
  <c r="Z113" i="19"/>
  <c r="Z108" i="19"/>
  <c r="Z30" i="19"/>
  <c r="Z40" i="19"/>
  <c r="Z41" i="19"/>
  <c r="Z24" i="19"/>
  <c r="Z129" i="19"/>
  <c r="Z100" i="19"/>
  <c r="Z43" i="19"/>
  <c r="Z19" i="19"/>
  <c r="Z131" i="19"/>
  <c r="Z63" i="19"/>
  <c r="Z18" i="19"/>
  <c r="Z26" i="19"/>
  <c r="Z110" i="19"/>
  <c r="Z111" i="19"/>
  <c r="Z122" i="19"/>
  <c r="Z67" i="19"/>
  <c r="Z44" i="19"/>
  <c r="Z54" i="19"/>
  <c r="Z126" i="19"/>
  <c r="Z88" i="19"/>
  <c r="Z69" i="19"/>
  <c r="Z70" i="19"/>
  <c r="Z20" i="19"/>
  <c r="Z31" i="19"/>
  <c r="Z116" i="19"/>
  <c r="Z145" i="19"/>
  <c r="Y58" i="19" l="1"/>
  <c r="S51" i="19"/>
  <c r="Y51" i="19" s="1"/>
  <c r="Y52" i="19"/>
  <c r="S9" i="19"/>
  <c r="Y9" i="19" s="1"/>
  <c r="Y10" i="19"/>
  <c r="Y33" i="19"/>
  <c r="Y110" i="19"/>
  <c r="I99" i="19"/>
  <c r="I142" i="19"/>
  <c r="I89" i="19"/>
  <c r="I16" i="19"/>
  <c r="I129" i="19"/>
  <c r="Y126" i="19"/>
  <c r="Y140" i="19"/>
  <c r="Y129" i="19"/>
  <c r="Y88" i="19"/>
  <c r="Y56" i="19"/>
  <c r="I115" i="19"/>
  <c r="I146" i="19"/>
  <c r="I118" i="19"/>
  <c r="I48" i="19"/>
  <c r="I109" i="19"/>
  <c r="Y70" i="19"/>
  <c r="Y144" i="19"/>
  <c r="Y130" i="19"/>
  <c r="Y95" i="19"/>
  <c r="Y73" i="19"/>
  <c r="I33" i="19"/>
  <c r="I151" i="19"/>
  <c r="I127" i="19"/>
  <c r="C77" i="19"/>
  <c r="I77" i="19" s="1"/>
  <c r="I69" i="19"/>
  <c r="I62" i="19"/>
  <c r="Y75" i="19"/>
  <c r="Y89" i="19"/>
  <c r="Y48" i="19"/>
  <c r="S21" i="19"/>
  <c r="Y21" i="19" s="1"/>
  <c r="Y13" i="19"/>
  <c r="Y99" i="19"/>
  <c r="Y151" i="19"/>
  <c r="I95" i="19"/>
  <c r="I70" i="19"/>
  <c r="C37" i="19"/>
  <c r="I37" i="19" s="1"/>
  <c r="I38" i="19"/>
  <c r="I11" i="19"/>
  <c r="C65" i="19"/>
  <c r="I65" i="19" s="1"/>
  <c r="I66" i="19"/>
  <c r="C121" i="19"/>
  <c r="I121" i="19" s="1"/>
  <c r="I122" i="19"/>
  <c r="Y154" i="19"/>
  <c r="Y157" i="19"/>
  <c r="Y143" i="19"/>
  <c r="Y45" i="19"/>
  <c r="Y76" i="19"/>
  <c r="Y90" i="19"/>
  <c r="I85" i="19"/>
  <c r="C107" i="19"/>
  <c r="I107" i="19" s="1"/>
  <c r="I108" i="19"/>
  <c r="I159" i="19"/>
  <c r="I46" i="19"/>
  <c r="I12" i="19"/>
  <c r="C105" i="19"/>
  <c r="I105" i="19" s="1"/>
  <c r="I97" i="19"/>
  <c r="I74" i="19"/>
  <c r="I144" i="19"/>
  <c r="C79" i="19"/>
  <c r="I79" i="19" s="1"/>
  <c r="I80" i="19"/>
  <c r="S133" i="19"/>
  <c r="Y133" i="19" s="1"/>
  <c r="Y125" i="19"/>
  <c r="Y141" i="19"/>
  <c r="Y32" i="19"/>
  <c r="Y29" i="19"/>
  <c r="Y118" i="19"/>
  <c r="Y26" i="19"/>
  <c r="Y98" i="19"/>
  <c r="S65" i="19"/>
  <c r="Y65" i="19" s="1"/>
  <c r="Y66" i="19"/>
  <c r="Y152" i="19"/>
  <c r="Y15" i="19"/>
  <c r="Y54" i="19"/>
  <c r="Y113" i="19"/>
  <c r="Y85" i="19"/>
  <c r="Y159" i="19"/>
  <c r="Y96" i="19"/>
  <c r="I30" i="19"/>
  <c r="I123" i="19"/>
  <c r="I160" i="19"/>
  <c r="C147" i="19"/>
  <c r="I147" i="19" s="1"/>
  <c r="I139" i="19"/>
  <c r="I116" i="19"/>
  <c r="C23" i="19"/>
  <c r="I23" i="19" s="1"/>
  <c r="I24" i="19"/>
  <c r="I100" i="19"/>
  <c r="C63" i="19"/>
  <c r="I63" i="19" s="1"/>
  <c r="I55" i="19"/>
  <c r="I141" i="19"/>
  <c r="C21" i="19"/>
  <c r="I21" i="19" s="1"/>
  <c r="I13" i="19"/>
  <c r="I26" i="19"/>
  <c r="I101" i="19"/>
  <c r="C91" i="19"/>
  <c r="I91" i="19" s="1"/>
  <c r="I83" i="19"/>
  <c r="C161" i="19"/>
  <c r="I161" i="19" s="1"/>
  <c r="I153" i="19"/>
  <c r="I88" i="19"/>
  <c r="Y101" i="19"/>
  <c r="S63" i="19"/>
  <c r="Y63" i="19" s="1"/>
  <c r="Y55" i="19"/>
  <c r="Y128" i="19"/>
  <c r="Y18" i="19"/>
  <c r="Y138" i="19"/>
  <c r="I103" i="19"/>
  <c r="I58" i="19"/>
  <c r="I154" i="19"/>
  <c r="I40" i="19"/>
  <c r="I102" i="19"/>
  <c r="Y84" i="19"/>
  <c r="Y72" i="19"/>
  <c r="Y31" i="19"/>
  <c r="Y42" i="19"/>
  <c r="Y115" i="19"/>
  <c r="I124" i="19"/>
  <c r="I67" i="19"/>
  <c r="I158" i="19"/>
  <c r="I131" i="19"/>
  <c r="Y145" i="19"/>
  <c r="Y116" i="19"/>
  <c r="Y40" i="19"/>
  <c r="Y20" i="19"/>
  <c r="Y146" i="19"/>
  <c r="I73" i="19"/>
  <c r="I61" i="19"/>
  <c r="I29" i="19"/>
  <c r="I18" i="19"/>
  <c r="C135" i="19"/>
  <c r="I135" i="19" s="1"/>
  <c r="I136" i="19"/>
  <c r="S35" i="19"/>
  <c r="Y35" i="19" s="1"/>
  <c r="Y27" i="19"/>
  <c r="S161" i="19"/>
  <c r="Y161" i="19" s="1"/>
  <c r="Y153" i="19"/>
  <c r="I68" i="19"/>
  <c r="I84" i="19"/>
  <c r="I19" i="19"/>
  <c r="I140" i="19"/>
  <c r="Y61" i="19"/>
  <c r="S107" i="19"/>
  <c r="Y107" i="19" s="1"/>
  <c r="Y108" i="19"/>
  <c r="Y57" i="19"/>
  <c r="Y14" i="19"/>
  <c r="Y103" i="19"/>
  <c r="Y155" i="19"/>
  <c r="I42" i="19"/>
  <c r="I143" i="19"/>
  <c r="I87" i="19"/>
  <c r="I96" i="19"/>
  <c r="I137" i="19"/>
  <c r="I20" i="19"/>
  <c r="I130" i="19"/>
  <c r="Y53" i="19"/>
  <c r="Y158" i="19"/>
  <c r="Y67" i="19"/>
  <c r="S37" i="19"/>
  <c r="Y37" i="19" s="1"/>
  <c r="Y38" i="19"/>
  <c r="Y127" i="19"/>
  <c r="Y34" i="19"/>
  <c r="Y102" i="19"/>
  <c r="Y74" i="19"/>
  <c r="Y156" i="19"/>
  <c r="Y16" i="19"/>
  <c r="Y62" i="19"/>
  <c r="S121" i="19"/>
  <c r="Y121" i="19" s="1"/>
  <c r="Y122" i="19"/>
  <c r="Y114" i="19"/>
  <c r="Y30" i="19"/>
  <c r="Y100" i="19"/>
  <c r="I76" i="19"/>
  <c r="I47" i="19"/>
  <c r="I56" i="19"/>
  <c r="I156" i="19"/>
  <c r="C133" i="19"/>
  <c r="I133" i="19" s="1"/>
  <c r="I125" i="19"/>
  <c r="I32" i="19"/>
  <c r="I104" i="19"/>
  <c r="I72" i="19"/>
  <c r="I145" i="19"/>
  <c r="I14" i="19"/>
  <c r="I34" i="19"/>
  <c r="I128" i="19"/>
  <c r="I110" i="19"/>
  <c r="I157" i="19"/>
  <c r="C93" i="19"/>
  <c r="I93" i="19" s="1"/>
  <c r="I94" i="19"/>
  <c r="Y109" i="19"/>
  <c r="S135" i="19"/>
  <c r="Y135" i="19" s="1"/>
  <c r="Y136" i="19"/>
  <c r="Y112" i="19"/>
  <c r="S79" i="19"/>
  <c r="Y79" i="19" s="1"/>
  <c r="Y80" i="19"/>
  <c r="Y47" i="19"/>
  <c r="I152" i="19"/>
  <c r="I44" i="19"/>
  <c r="I117" i="19"/>
  <c r="C51" i="19"/>
  <c r="I51" i="19" s="1"/>
  <c r="I52" i="19"/>
  <c r="I45" i="19"/>
  <c r="Y44" i="19"/>
  <c r="Y60" i="19"/>
  <c r="Y11" i="19"/>
  <c r="Y19" i="19"/>
  <c r="Y142" i="19"/>
  <c r="I39" i="19"/>
  <c r="I53" i="19"/>
  <c r="I126" i="19"/>
  <c r="I17" i="19"/>
  <c r="I60" i="19"/>
  <c r="I54" i="19"/>
  <c r="Y117" i="19"/>
  <c r="Y81" i="19"/>
  <c r="S77" i="19"/>
  <c r="Y77" i="19" s="1"/>
  <c r="Y69" i="19"/>
  <c r="Y12" i="19"/>
  <c r="Y59" i="19"/>
  <c r="Y124" i="19"/>
  <c r="I25" i="19"/>
  <c r="I75" i="19"/>
  <c r="C9" i="19"/>
  <c r="I9" i="19" s="1"/>
  <c r="I10" i="19"/>
  <c r="I57" i="19"/>
  <c r="I113" i="19"/>
  <c r="Y137" i="19"/>
  <c r="Y132" i="19"/>
  <c r="Y86" i="19"/>
  <c r="S147" i="19"/>
  <c r="Y147" i="19" s="1"/>
  <c r="Y139" i="19"/>
  <c r="Y28" i="19"/>
  <c r="Y68" i="19"/>
  <c r="Y82" i="19"/>
  <c r="I59" i="19"/>
  <c r="I155" i="19"/>
  <c r="I132" i="19"/>
  <c r="I86" i="19"/>
  <c r="I71" i="19"/>
  <c r="Y87" i="19"/>
  <c r="S149" i="19"/>
  <c r="Y149" i="19" s="1"/>
  <c r="Y150" i="19"/>
  <c r="S93" i="19"/>
  <c r="Y93" i="19" s="1"/>
  <c r="Y94" i="19"/>
  <c r="S49" i="19"/>
  <c r="Y49" i="19" s="1"/>
  <c r="Y41" i="19"/>
  <c r="S23" i="19"/>
  <c r="Y23" i="19" s="1"/>
  <c r="Y24" i="19"/>
  <c r="S105" i="19"/>
  <c r="Y105" i="19" s="1"/>
  <c r="Y97" i="19"/>
  <c r="Y46" i="19"/>
  <c r="Y131" i="19"/>
  <c r="Y43" i="19"/>
  <c r="S119" i="19"/>
  <c r="Y119" i="19" s="1"/>
  <c r="Y111" i="19"/>
  <c r="S91" i="19"/>
  <c r="Y91" i="19" s="1"/>
  <c r="Y83" i="19"/>
  <c r="Y160" i="19"/>
  <c r="Y17" i="19"/>
  <c r="Y71" i="19"/>
  <c r="Y25" i="19"/>
  <c r="Y123" i="19"/>
  <c r="Y39" i="19"/>
  <c r="Y104" i="19"/>
  <c r="I114" i="19"/>
  <c r="I82" i="19"/>
  <c r="I90" i="19"/>
  <c r="C35" i="19"/>
  <c r="I35" i="19" s="1"/>
  <c r="I27" i="19"/>
  <c r="I138" i="19"/>
  <c r="C49" i="19"/>
  <c r="I49" i="19" s="1"/>
  <c r="I41" i="19"/>
  <c r="C119" i="19"/>
  <c r="I119" i="19" s="1"/>
  <c r="I111" i="19"/>
  <c r="I81" i="19"/>
  <c r="C149" i="19"/>
  <c r="I149" i="19" s="1"/>
  <c r="I150" i="19"/>
  <c r="I15" i="19"/>
  <c r="I43" i="19"/>
  <c r="I31" i="19"/>
  <c r="I112" i="19"/>
  <c r="I28" i="19"/>
  <c r="I98" i="19"/>
</calcChain>
</file>

<file path=xl/sharedStrings.xml><?xml version="1.0" encoding="utf-8"?>
<sst xmlns="http://schemas.openxmlformats.org/spreadsheetml/2006/main" count="5997" uniqueCount="323">
  <si>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</si>
  <si>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</si>
  <si>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</si>
  <si>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</si>
  <si>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</si>
  <si>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</si>
  <si>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</si>
  <si>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</si>
  <si>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</si>
  <si>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</si>
  <si>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</si>
  <si>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</si>
  <si>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</si>
  <si>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</si>
  <si>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</si>
  <si>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</si>
  <si>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</si>
  <si>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</si>
  <si>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</si>
  <si>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</si>
  <si>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</si>
  <si>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</si>
  <si>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</si>
  <si>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</si>
  <si>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</si>
  <si>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</si>
  <si>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</si>
  <si>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</si>
  <si>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</si>
  <si>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</si>
  <si>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</si>
  <si>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</si>
  <si>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</si>
  <si>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</si>
  <si>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</si>
  <si>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</si>
  <si>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</si>
  <si>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</si>
  <si>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</si>
  <si>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</si>
  <si>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</si>
  <si>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</si>
  <si>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</si>
  <si>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</si>
  <si>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</si>
  <si>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</si>
  <si>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</si>
  <si>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</si>
  <si>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</si>
  <si>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</si>
  <si>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</si>
  <si>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</si>
  <si>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</si>
  <si>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</si>
  <si>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</si>
  <si>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</si>
  <si>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</si>
  <si>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</si>
  <si>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</si>
  <si>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</si>
  <si>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</si>
  <si>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</si>
  <si>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</si>
  <si>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</si>
  <si>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</si>
  <si>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</si>
  <si>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</si>
  <si>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</si>
  <si>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</si>
  <si>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</si>
  <si>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</si>
  <si>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</si>
  <si>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</si>
  <si>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</si>
  <si>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</si>
  <si>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</si>
  <si>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</si>
  <si>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</si>
  <si>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</si>
  <si>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</si>
  <si>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</si>
  <si>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</si>
  <si>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</si>
  <si>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</si>
  <si>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</si>
  <si>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</si>
  <si>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</si>
  <si>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</si>
  <si>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</si>
  <si>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</si>
  <si>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</si>
  <si>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</si>
  <si>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</si>
  <si>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</si>
  <si>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</si>
  <si>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</si>
  <si>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</si>
  <si>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</si>
  <si>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</si>
  <si>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</si>
  <si>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</si>
  <si>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</si>
  <si>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</si>
  <si>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</si>
  <si>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</si>
  <si>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</si>
  <si>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</si>
  <si>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</si>
  <si>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</si>
  <si>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</si>
  <si>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</si>
  <si>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</si>
  <si>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</si>
  <si>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</si>
  <si>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</si>
  <si>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</si>
  <si>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</si>
  <si>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</si>
  <si>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</si>
  <si>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</si>
  <si>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</si>
  <si>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</si>
  <si>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</si>
  <si>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</si>
  <si>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</si>
  <si>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</si>
  <si>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</si>
  <si>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</si>
  <si>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</si>
  <si>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</si>
  <si>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</si>
  <si>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</si>
  <si>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</si>
  <si>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</si>
  <si>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</si>
  <si>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</si>
  <si>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</si>
  <si>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</si>
  <si>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</si>
  <si>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</si>
  <si>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</si>
  <si>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</si>
  <si>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</si>
  <si>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</si>
  <si>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</si>
  <si>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</si>
  <si>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</si>
  <si>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</si>
  <si>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</si>
  <si>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</si>
  <si>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verificar los totales año (2020, 2021) con la publicación porque al no tener plazas en algunos meses por el covid da mal el cálculo del dato, o cuando hay algún mes que no da el dato (probablemente que la muestra sea muy pequeña)</t>
  </si>
  <si>
    <t>cambiar el dato cuando se pase a valores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</si>
  <si>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</si>
  <si>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</si>
  <si>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</si>
  <si>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</si>
  <si>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</si>
  <si>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</si>
  <si>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</si>
  <si>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</si>
  <si>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</si>
  <si>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</si>
  <si>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</si>
  <si>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</si>
  <si>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</si>
  <si>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</si>
  <si>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</si>
  <si>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</si>
  <si>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</si>
  <si>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</si>
  <si>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</si>
  <si>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</si>
  <si>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</si>
  <si>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</si>
  <si>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</si>
  <si>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</si>
  <si>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</si>
  <si>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</si>
  <si>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</si>
  <si>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</si>
  <si>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</si>
  <si>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</si>
  <si>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</si>
  <si>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</si>
  <si>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</si>
  <si>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</si>
  <si>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</si>
  <si>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</si>
  <si>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</si>
  <si>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</si>
  <si>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</si>
  <si>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</si>
  <si>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</si>
  <si>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</si>
  <si>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</si>
  <si>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</si>
  <si>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</si>
  <si>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</si>
  <si>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</si>
  <si>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</si>
  <si>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</si>
  <si>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</si>
  <si>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</si>
  <si>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</si>
  <si>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</si>
  <si>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</si>
  <si>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</si>
  <si>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</si>
  <si>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</si>
  <si>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</si>
  <si>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</si>
  <si>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octubre 2024</t>
  </si>
  <si>
    <t>Resumen indicadores Guía de Isora</t>
  </si>
  <si>
    <t>Evolución mensual de viajeros entrados en Guía de Isora según lugar de residencia</t>
  </si>
  <si>
    <t>Evolución mensual de viajeros entrados en Guía de Isora según categoría del establecimiento</t>
  </si>
  <si>
    <t>Evolución anual de viajeros entrados en Guía de Isora según categoría del establecimiento</t>
  </si>
  <si>
    <t>Evolución mensual de pernoctaciones en Guía de Isora según lugar de residencia</t>
  </si>
  <si>
    <t>Evolución mensual de pernoctaciones en Guía de Isora según categoría del establecimiento</t>
  </si>
  <si>
    <t>Evolución mensual de estancia media en Guía de Isora según lugar de residencia</t>
  </si>
  <si>
    <t>Evolución mensual de estancia media en Guía de Isora según categoría del establecimiento</t>
  </si>
  <si>
    <t>Evolución mensual de tasa de ocupación en Guía de Isora según categoría del establecimiento</t>
  </si>
  <si>
    <t>Viajeros españoles entrados en los hoteles y apartamentos de Guía de Isora según lugar de residencia - acumulado</t>
  </si>
  <si>
    <t>Viajeros españoles entrados en los hoteles y apartamentos de Guía de Isora por tipología y categoría de alojamiento - acumulado</t>
  </si>
  <si>
    <t>Viajeros peninsulares entrados en los hoteles y apartamentos de Guía de Isora por tipología y categoría de alojamiento - acumulado</t>
  </si>
  <si>
    <t>Viajeros canarios entrados en los hoteles y apartamentos de Guía de Isora por tipología y categoría de alojamiento - acumulado</t>
  </si>
  <si>
    <t>Resumen de indicadores turísticos de Tenerife-Guía de Isora</t>
  </si>
  <si>
    <t>octubre 2019</t>
  </si>
  <si>
    <t>octubre 2021</t>
  </si>
  <si>
    <t>octubre 2022</t>
  </si>
  <si>
    <t>octubre 2023</t>
  </si>
  <si>
    <t>octubre 2024</t>
  </si>
  <si>
    <t>-</t>
  </si>
  <si>
    <t>acumulado a octubre 2019</t>
  </si>
  <si>
    <t>acumulado a octubre 2021</t>
  </si>
  <si>
    <t>acumulado a octubre 2022</t>
  </si>
  <si>
    <t>acumulado a octubre 2023</t>
  </si>
  <si>
    <t>acumulado a octubre 2024</t>
  </si>
  <si>
    <t>octubre 2020</t>
  </si>
  <si>
    <t>Viajeros  entrados en los establecimientos alojativos de Guía de Isora 
(hotel + apartamento)</t>
  </si>
  <si>
    <t>Viajeros españoles entrados en los establecimientos alojativos de Guía de Isora 
(hotel + apartamento)</t>
  </si>
  <si>
    <t>Viajeros peninsulares entrados en los establecimientos alojativos de Guía de Isora 
(hotel + apartamento)</t>
  </si>
  <si>
    <t>Viajeros canarios entrados en los establecimientos alojativos de Guía de Isora 
(hotel + apartamento)</t>
  </si>
  <si>
    <t>Viajeros extranjeros entrados en los establecimientos alojativos de Guía de Isora 
(hotel + apartamento)</t>
  </si>
  <si>
    <t>Viajeros británicos entrados en los establecimientos alojativos de Guía de Isora 
(hotel + apartamento)</t>
  </si>
  <si>
    <t>Viajeros alemanes entrados en los establecimientos alojativos de Guía de Isora 
(hotel + apartamento)</t>
  </si>
  <si>
    <t>Viajeros franceses entrados en los establecimientos alojativos de Guía de Isora 
(hotel + apartamento)</t>
  </si>
  <si>
    <t>Viajeros belgas entrados en los establecimientos alojativos de Guía de Isora 
(hotel + apartamento)</t>
  </si>
  <si>
    <t>Viajeros holandeses entrados en los establecimientos alojativos de Guía de Isora 
(hotel + apartamento)</t>
  </si>
  <si>
    <t>Viajeros daneses entrados en los establecimientos alojativos de Guía de Isora 
(hotel + apartamento)</t>
  </si>
  <si>
    <t>Viajeros suecos entrados en los establecimientos alojativos de Guía de Isora 
(hotel + apartamento)</t>
  </si>
  <si>
    <t>var 21/20</t>
  </si>
  <si>
    <t>var 23/22</t>
  </si>
  <si>
    <t>Viajeros entrados en los establecimientos alojativos de Guía de Isora 
(hotel + apartamento)</t>
  </si>
  <si>
    <t>Viajeros entrados en los hoteles de Guía de Isora</t>
  </si>
  <si>
    <t>Viajeros entrados en los hoteles de 4, 5 estrellas Guía de Isora</t>
  </si>
  <si>
    <t>Viajeros entrados en los hoteles de 1, 2, 3 estrellas Guía de Isora</t>
  </si>
  <si>
    <t>Evolución de viajeros entrados en los establecimientos alojativos de Guía de Isora 
(hotel + apartamento)</t>
  </si>
  <si>
    <t>Evolución de viajeros entrados en los hoteles de Guía de Isora</t>
  </si>
  <si>
    <t>Evolución de viajeros entrados en los hoteles de 4, 5 estrellas de Guía de Isora</t>
  </si>
  <si>
    <t>Evolución de viajeros entrados en los apartamentos de Guía de Isora</t>
  </si>
  <si>
    <t>acumulado a octubre 2020</t>
  </si>
  <si>
    <t>Viajeros entrados en los establecimientos alojativos de Guía de Isora según lugar de residencia (hotel + apartamento)</t>
  </si>
  <si>
    <t>acumulado octubre 2018</t>
  </si>
  <si>
    <t>acumulado octubre 2019</t>
  </si>
  <si>
    <t>acumulado octubre 2020</t>
  </si>
  <si>
    <t>acumulado octubre 2022</t>
  </si>
  <si>
    <t>acumulado octubre 2023</t>
  </si>
  <si>
    <t>acumulado octubre 2024</t>
  </si>
  <si>
    <t>Viajeros entrados en los hoteles de Guía de Isora según lugar de residencia (hotel + apartamento)</t>
  </si>
  <si>
    <t>Viajeros entrados en los apartamentos de Guía de Isora según lugar de residencia (hotel + apartamento)</t>
  </si>
  <si>
    <t>acumulado octubre 2021</t>
  </si>
  <si>
    <t>Viajeros alojados en los establecimientos alojativos de Guía de Isora según lugar de residencia (hotel + apartamento)</t>
  </si>
  <si>
    <t>Pernoctaciones realizadas por los turistas en los establecimientos alojativos de Guía de Isora (hotel + apartamento)</t>
  </si>
  <si>
    <t>Pernoctaciones realizadas por los turistas españoles en los establecimientos alojativos de Guía de Isora (hotel + apartamento)</t>
  </si>
  <si>
    <t>var 24/23</t>
  </si>
  <si>
    <t>var 24/19</t>
  </si>
  <si>
    <t>Pernoctaciones realizadas por los procedentes de Península en los establecimientos alojativos de Guía de Isora (hotel + apartamento)</t>
  </si>
  <si>
    <t>Pernoctaciones realizadas por los procedentes de Canarias en los establecimientos alojativos de Guía de Isora (hotel + apartamento)</t>
  </si>
  <si>
    <t>Pernoctaciones realizadas por los procedentes de Total residentes en el extranjero en los establecimientos alojativos de Guía de Isora (hotel + apartamento)</t>
  </si>
  <si>
    <t>Pernoctaciones realizadas por los procedentes de Reino Unido en los establecimientos alojativos de Guía de Isora (hotel + apartamento)</t>
  </si>
  <si>
    <t>Pernoctaciones realizadas por los procedentes de Alemania en los establecimientos alojativos de Guía de Isora (hotel + apartamento)</t>
  </si>
  <si>
    <t>Pernoctaciones realizadas por los procedentes de Francia en los establecimientos alojativos de Guía de Isora (hotel + apartamento)</t>
  </si>
  <si>
    <t>Pernoctaciones realizadas por los procedentes de Bélgica en los establecimientos alojativos de Guía de Isora (hotel + apartamento)</t>
  </si>
  <si>
    <t>Pernoctaciones realizadas por los procedentes de Países Bajos en los establecimientos alojativos de Guía de Isora (hotel + apartamento)</t>
  </si>
  <si>
    <t>Pernoctaciones realizadas por los procedentes de Dinamarca en los establecimientos alojativos de Guía de Isora (hotel + apartamento)</t>
  </si>
  <si>
    <t>Pernoctaciones realizadas por los procedentes de Suecia en los establecimientos alojativos de Guía de Isora (hotel + apartamento)</t>
  </si>
  <si>
    <t>2020</t>
  </si>
  <si>
    <t>2021</t>
  </si>
  <si>
    <t>2022</t>
  </si>
  <si>
    <t>Pernoctaciones realizadas por los turistas en los hoteles de Guía de Isora</t>
  </si>
  <si>
    <t>Pernoctaciones realizadas por los turistas en los hoteles de 4 y 5 estrellas de Guía de Isora</t>
  </si>
  <si>
    <t>Pernoctaciones realizadas por los turistas en los hoteles de 1, 2, 3 estrellas de Guía de Isora</t>
  </si>
  <si>
    <t>octubre 2018</t>
  </si>
  <si>
    <t>Estancia Media en los establecimientos alojativos de Guía de Isora
(hotel + apartamento)</t>
  </si>
  <si>
    <t>Estancia media de los viajeros españoles entrados en los establecimientos alojativos de Guía de Isora (hotel + apartamento)</t>
  </si>
  <si>
    <t>Estancia media de los viajeros peninsulares entrados en los establecimientos alojativos de Guía de Isora (hotel + apartamento)</t>
  </si>
  <si>
    <t>Estancia media de los viajeros canarios entrados en los establecimientos alojativos de Guía de Isora (hotel + apartamento)</t>
  </si>
  <si>
    <t>Estancia media de los viajeros extranjeros entrados en los establecimientos alojativos de Guía de Isora (hotel + apartamento)</t>
  </si>
  <si>
    <t>Estancia media de los viajeros británicos entrados en los establecimientos alojativos de Guía de Isora (hotel + apartamento)</t>
  </si>
  <si>
    <t>Estancia media de los viajeros alemanes entrados en los establecimientos alojativos de Guía de Isora (hotel + apartamento)</t>
  </si>
  <si>
    <t>Estancia media de los viajeros franceses entrados en los establecimientos alojativos de Guía de Isora (hotel + apartamento)</t>
  </si>
  <si>
    <t>Estancia media de los viajeros belgas entrados en los establecimientos alojativos de Guía de Isora (hotel + apartamento)</t>
  </si>
  <si>
    <t>Estancia media de los viajeros holandeses entrados en los establecimientos alojativos de Guía de Isora (hotel + apartamento)</t>
  </si>
  <si>
    <t>Estancia media de los viajeros daneses entrados en los establecimientos alojativos de Guía de Isora (hotel + apartamento)</t>
  </si>
  <si>
    <t>Estancia media de los viajeros suecos entrados en los establecimientos alojativos de Guía de Isora (hotel + apartamento)</t>
  </si>
  <si>
    <t>Estancia Media en los hoteles de Guía de Isora</t>
  </si>
  <si>
    <t>Estancia Media en los hoteles de 4, 5 estrellas de Guía de Isora</t>
  </si>
  <si>
    <t>Estancia Media en los hoteles de 1, 2, 3 Estrellas de Guía de Isora</t>
  </si>
  <si>
    <t>Estancia Media en los apartamentos de Guía de Isora</t>
  </si>
  <si>
    <t>Tasa de ocupación por plaza en los establecimientos alojativos de Guía de Isora
(hotel + apartamento)</t>
  </si>
  <si>
    <t>Tasa de ocupación por plaza en los hoteles de Guía de Isora</t>
  </si>
  <si>
    <t>Tasa de ocupación por plaza en los hoteles de 4, 5 Estrellas de Guía de Isora</t>
  </si>
  <si>
    <t>Tasa de ocupación por plaza en los hoteles de 1, 2, 3 Estrellas de Guía de Isora</t>
  </si>
  <si>
    <t>Tasa de ocupación por plaza en los apartamentos de Guía de Isora</t>
  </si>
  <si>
    <t>Distribución de viajeros españoles entrados en hoteles y apartamentos de Guía de Isora  por lugar de residencia</t>
  </si>
  <si>
    <t>Viajeros españoles entrados en los hoteles y apartamentos de Guía de Isora según lugar de residencia</t>
  </si>
  <si>
    <t>Viajeros españoles entrados en los hoteles y apartamentos de Guía de Isora por tipología y categoría de alojamiento</t>
  </si>
  <si>
    <t>Viajeros peninsulares entrados en los hoteles y apartamentos de Guía de Isora por tipología y categoría de alojamiento</t>
  </si>
  <si>
    <t>Viajeros canarios entrados en los hoteles y apartamentos de Guía de Isora por tipología y categoría de alojamiento</t>
  </si>
  <si>
    <t>Evolución de viajeros españoles entrados en los establecimientos alojativos de Guía de Isora
(hotel + apartamento)</t>
  </si>
  <si>
    <t>Evolución de viajeros peninsulares entrados en los establecimientos alojativos de Guía de Isora
(hotel + apartamento)</t>
  </si>
  <si>
    <t>Evolución de viajeros canarios entrados en los establecimientos alojativos de Guía de Isora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</si>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</sst>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ck">
        <color theme="0" tint="-0.14981536301767021"/>
      </right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3" fontId="15" fillId="3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0" fontId="22" fillId="0" borderId="35" xfId="4" applyNumberFormat="1" applyFont="1" applyBorder="1" applyAlignment="1" applyProtection="1">
      <alignment horizontal="center" vertical="center" wrapText="1"/>
      <protection hidden="1"/>
    </xf>
    <xf numFmtId="3" fontId="22" fillId="0" borderId="36" xfId="1" applyNumberFormat="1" applyFont="1" applyBorder="1" applyAlignment="1" applyProtection="1">
      <alignment vertical="center"/>
      <protection hidden="1"/>
    </xf>
    <xf numFmtId="164" fontId="22" fillId="0" borderId="37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3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1" fillId="0" borderId="0" xfId="0" applyFont="1"/>
    <xf numFmtId="0" fontId="23" fillId="0" borderId="0" xfId="0" applyFont="1"/>
    <xf numFmtId="0" fontId="5" fillId="3" borderId="38" xfId="0" applyFont="1" applyFill="1" applyBorder="1" applyAlignment="1">
      <alignment horizontal="right" vertical="center" wrapText="1"/>
    </xf>
    <xf numFmtId="0" fontId="5" fillId="3" borderId="39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40" xfId="0" applyNumberFormat="1" applyFont="1" applyFill="1" applyBorder="1" applyAlignment="1">
      <alignment horizontal="right"/>
    </xf>
    <xf numFmtId="0" fontId="24" fillId="0" borderId="41" xfId="0" applyFont="1" applyBorder="1" applyAlignment="1">
      <alignment horizontal="left" indent="1"/>
    </xf>
    <xf numFmtId="3" fontId="24" fillId="0" borderId="41" xfId="0" applyNumberFormat="1" applyFont="1" applyBorder="1" applyAlignment="1">
      <alignment horizontal="right"/>
    </xf>
    <xf numFmtId="164" fontId="24" fillId="0" borderId="41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" fontId="5" fillId="3" borderId="45" xfId="0" applyNumberFormat="1" applyFont="1" applyFill="1" applyBorder="1" applyAlignment="1">
      <alignment horizontal="right" vertical="center" wrapText="1"/>
    </xf>
    <xf numFmtId="164" fontId="5" fillId="3" borderId="46" xfId="0" applyNumberFormat="1" applyFont="1" applyFill="1" applyBorder="1" applyAlignment="1">
      <alignment horizontal="right" vertical="center" wrapText="1"/>
    </xf>
    <xf numFmtId="3" fontId="5" fillId="3" borderId="47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8" xfId="0" applyNumberFormat="1" applyFont="1" applyBorder="1" applyAlignment="1">
      <alignment horizontal="right"/>
    </xf>
    <xf numFmtId="164" fontId="17" fillId="0" borderId="49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8" xfId="0" applyNumberFormat="1" applyFont="1" applyBorder="1" applyAlignment="1">
      <alignment horizontal="right"/>
    </xf>
    <xf numFmtId="164" fontId="18" fillId="0" borderId="49" xfId="0" applyNumberFormat="1" applyFont="1" applyBorder="1" applyAlignment="1">
      <alignment horizontal="right"/>
    </xf>
    <xf numFmtId="164" fontId="18" fillId="0" borderId="49" xfId="1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8" xfId="0" applyNumberFormat="1" applyFont="1" applyBorder="1" applyAlignment="1">
      <alignment horizontal="right"/>
    </xf>
    <xf numFmtId="164" fontId="5" fillId="0" borderId="49" xfId="0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50" xfId="0" applyNumberFormat="1" applyFont="1" applyBorder="1" applyAlignment="1">
      <alignment horizontal="right"/>
    </xf>
    <xf numFmtId="164" fontId="5" fillId="0" borderId="51" xfId="0" applyNumberFormat="1" applyFont="1" applyBorder="1" applyAlignment="1">
      <alignment horizontal="right"/>
    </xf>
    <xf numFmtId="164" fontId="5" fillId="0" borderId="51" xfId="1" applyNumberFormat="1" applyFont="1" applyBorder="1" applyAlignment="1">
      <alignment horizontal="right"/>
    </xf>
    <xf numFmtId="3" fontId="5" fillId="3" borderId="54" xfId="0" applyNumberFormat="1" applyFont="1" applyFill="1" applyBorder="1" applyAlignment="1">
      <alignment horizontal="right" vertical="center" wrapText="1"/>
    </xf>
    <xf numFmtId="164" fontId="5" fillId="3" borderId="55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6" xfId="0" applyNumberFormat="1" applyFont="1" applyBorder="1" applyAlignment="1">
      <alignment horizontal="right"/>
    </xf>
    <xf numFmtId="164" fontId="17" fillId="0" borderId="57" xfId="0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4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right"/>
    </xf>
    <xf numFmtId="2" fontId="5" fillId="0" borderId="34" xfId="0" applyNumberFormat="1" applyFont="1" applyBorder="1" applyAlignment="1">
      <alignment horizontal="right"/>
    </xf>
    <xf numFmtId="2" fontId="22" fillId="0" borderId="36" xfId="1" applyNumberFormat="1" applyFont="1" applyBorder="1" applyAlignment="1" applyProtection="1">
      <alignment vertical="center"/>
      <protection hidden="1"/>
    </xf>
    <xf numFmtId="2" fontId="22" fillId="0" borderId="37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3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6" xfId="1" applyNumberFormat="1" applyFont="1" applyBorder="1" applyAlignment="1" applyProtection="1">
      <alignment vertical="center"/>
      <protection hidden="1"/>
    </xf>
    <xf numFmtId="164" fontId="11" fillId="0" borderId="24" xfId="0" applyNumberFormat="1" applyFont="1" applyBorder="1"/>
    <xf numFmtId="164" fontId="0" fillId="0" borderId="0" xfId="0" applyNumberFormat="1"/>
    <xf numFmtId="164" fontId="27" fillId="0" borderId="36" xfId="1" applyNumberFormat="1" applyFont="1" applyBorder="1" applyAlignment="1" applyProtection="1">
      <alignment vertical="center"/>
      <protection hidden="1"/>
    </xf>
    <xf numFmtId="164" fontId="27" fillId="0" borderId="37" xfId="4" applyNumberFormat="1" applyFont="1" applyBorder="1" applyAlignment="1" applyProtection="1">
      <alignment horizontal="right" vertical="center" wrapText="1"/>
      <protection hidden="1"/>
    </xf>
    <xf numFmtId="164" fontId="27" fillId="0" borderId="36" xfId="1" applyNumberFormat="1" applyFont="1" applyBorder="1" applyAlignment="1" applyProtection="1">
      <alignment horizontal="right" vertical="center"/>
      <protection hidden="1"/>
    </xf>
    <xf numFmtId="164" fontId="22" fillId="0" borderId="36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7" fontId="5" fillId="3" borderId="60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1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40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3" fontId="24" fillId="2" borderId="61" xfId="0" applyNumberFormat="1" applyFont="1" applyFill="1" applyBorder="1" applyAlignment="1">
      <alignment horizontal="right"/>
    </xf>
    <xf numFmtId="166" fontId="24" fillId="2" borderId="61" xfId="1" applyNumberFormat="1" applyFont="1" applyFill="1" applyBorder="1" applyAlignment="1">
      <alignment horizontal="right"/>
    </xf>
    <xf numFmtId="166" fontId="24" fillId="2" borderId="40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2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3" xfId="0" applyNumberFormat="1" applyFont="1" applyFill="1" applyBorder="1" applyAlignment="1">
      <alignment horizontal="right" vertical="center" wrapText="1"/>
    </xf>
    <xf numFmtId="164" fontId="22" fillId="4" borderId="63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6" fillId="0" borderId="3" xfId="0" applyFont="1" applyBorder="1" applyAlignment="1">
      <alignment horizontal="left" vertical="center" wrapText="1" readingOrder="1"/>
    </xf>
    <xf numFmtId="0" fontId="10" fillId="4" borderId="6" xfId="0" applyFont="1" applyFill="1" applyBorder="1" applyAlignment="1">
      <alignment horizontal="center" vertical="center" textRotation="90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3" fontId="20" fillId="3" borderId="27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20" fillId="3" borderId="27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24" xfId="0" applyFont="1" applyBorder="1" applyAlignment="1">
      <alignment horizontal="left"/>
    </xf>
    <xf numFmtId="0" fontId="11" fillId="0" borderId="64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F6302C71-BF2F-470D-AC7B-861BF87710E3}"/>
    <cellStyle name="Normal 2 6" xfId="3" xr:uid="{7D249464-9366-4C78-846E-1AF7AF3C0ADD}"/>
    <cellStyle name="Porcentaje" xfId="1" builtinId="5"/>
  </cellStyles>
  <dxfs count="0"/>
  <tableStyles count="1" defaultTableStyle="TableStyleMedium2" defaultPivotStyle="PivotStyleLight16">
    <tableStyle name="Invisible" pivot="0" table="0" count="0" xr9:uid="{34FA685C-F0F4-4E79-8D57-A53DC5DB26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7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4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6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6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68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73.xml"/><Relationship Id="rId1" Type="http://schemas.microsoft.com/office/2011/relationships/chartStyle" Target="style73.xml"/><Relationship Id="rId4" Type="http://schemas.openxmlformats.org/officeDocument/2006/relationships/chartUserShapes" Target="../drawings/drawing128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74.xml"/><Relationship Id="rId1" Type="http://schemas.microsoft.com/office/2011/relationships/chartStyle" Target="style74.xml"/><Relationship Id="rId4" Type="http://schemas.openxmlformats.org/officeDocument/2006/relationships/chartUserShapes" Target="../drawings/drawing130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3-414B-8554-1F1DBEB2EE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TF'!$C$9:$C$21</c:f>
              <c:numCache>
                <c:formatCode>#,##0</c:formatCode>
                <c:ptCount val="13"/>
                <c:pt idx="0">
                  <c:v>9792</c:v>
                </c:pt>
                <c:pt idx="1">
                  <c:v>10626</c:v>
                </c:pt>
                <c:pt idx="2">
                  <c:v>10617</c:v>
                </c:pt>
                <c:pt idx="3">
                  <c:v>11067</c:v>
                </c:pt>
                <c:pt idx="4">
                  <c:v>10686</c:v>
                </c:pt>
                <c:pt idx="5">
                  <c:v>11404</c:v>
                </c:pt>
                <c:pt idx="6">
                  <c:v>13016</c:v>
                </c:pt>
                <c:pt idx="7">
                  <c:v>14488</c:v>
                </c:pt>
                <c:pt idx="8">
                  <c:v>11945</c:v>
                </c:pt>
                <c:pt idx="9">
                  <c:v>13119</c:v>
                </c:pt>
                <c:pt idx="10">
                  <c:v>9620</c:v>
                </c:pt>
                <c:pt idx="11">
                  <c:v>10746</c:v>
                </c:pt>
                <c:pt idx="12">
                  <c:v>137126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3-414B-8554-1F1DBEB2EEA3}"/>
            </c:ext>
          </c:extLst>
        </c:ser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3-414B-8554-1F1DBEB2EEA3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9896</c:v>
                </c:pt>
                <c:pt idx="1">
                  <c:v>10397</c:v>
                </c:pt>
                <c:pt idx="2">
                  <c:v>10842</c:v>
                </c:pt>
                <c:pt idx="3">
                  <c:v>13123</c:v>
                </c:pt>
                <c:pt idx="4">
                  <c:v>12688</c:v>
                </c:pt>
                <c:pt idx="5">
                  <c:v>10420</c:v>
                </c:pt>
                <c:pt idx="6">
                  <c:v>24503</c:v>
                </c:pt>
                <c:pt idx="7">
                  <c:v>14928</c:v>
                </c:pt>
                <c:pt idx="8">
                  <c:v>10763</c:v>
                </c:pt>
                <c:pt idx="9">
                  <c:v>14777</c:v>
                </c:pt>
                <c:pt idx="10">
                  <c:v>14622</c:v>
                </c:pt>
                <c:pt idx="11">
                  <c:v>14121</c:v>
                </c:pt>
                <c:pt idx="12">
                  <c:v>161080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73-414B-8554-1F1DBEB2EEA3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73-414B-8554-1F1DBEB2EE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73-414B-8554-1F1DBEB2EEA3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73-414B-8554-1F1DBEB2EE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73-414B-8554-1F1DBEB2EEA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5">
                  <c:v>16055</c:v>
                </c:pt>
                <c:pt idx="6">
                  <c:v>16852</c:v>
                </c:pt>
                <c:pt idx="7">
                  <c:v>25050</c:v>
                </c:pt>
                <c:pt idx="8">
                  <c:v>17100</c:v>
                </c:pt>
                <c:pt idx="9">
                  <c:v>24595</c:v>
                </c:pt>
                <c:pt idx="12">
                  <c:v>200452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73-414B-8554-1F1DBEB2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73-414B-8554-1F1DBEB2EE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73-414B-8554-1F1DBEB2EE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73-414B-8554-1F1DBEB2EE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73-414B-8554-1F1DBEB2EE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73-414B-8554-1F1DBEB2EE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73-414B-8554-1F1DBEB2EE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73-414B-8554-1F1DBEB2EE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73-414B-8554-1F1DBEB2EE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73-414B-8554-1F1DBEB2EE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73-414B-8554-1F1DBEB2EE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73-414B-8554-1F1DBEB2EE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73-414B-8554-1F1DBEB2EE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73-414B-8554-1F1DBEB2EEA3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-0.11734551735666132</c:v>
                </c:pt>
                <c:pt idx="1">
                  <c:v>0.32726086247213004</c:v>
                </c:pt>
                <c:pt idx="2">
                  <c:v>0.2687612319514161</c:v>
                </c:pt>
                <c:pt idx="3">
                  <c:v>0.52243781519788013</c:v>
                </c:pt>
                <c:pt idx="4">
                  <c:v>1.9492715231788078</c:v>
                </c:pt>
                <c:pt idx="5">
                  <c:v>7.5063613231552084E-2</c:v>
                </c:pt>
                <c:pt idx="6">
                  <c:v>-0.27499569781448974</c:v>
                </c:pt>
                <c:pt idx="7">
                  <c:v>1.2150499602086833</c:v>
                </c:pt>
                <c:pt idx="8">
                  <c:v>4.3573782497253744E-2</c:v>
                </c:pt>
                <c:pt idx="9">
                  <c:v>0.41749755057345395</c:v>
                </c:pt>
                <c:pt idx="12">
                  <c:v>0.29368941437662155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73-414B-8554-1F1DBEB2EEA3}"/>
            </c:ext>
          </c:extLst>
        </c:ser>
        <c:ser>
          <c:idx val="4"/>
          <c:order val="5"/>
          <c:tx>
            <c:strRef>
              <c:f>'Viajeros entr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TF'!$O$9:$O$21</c:f>
              <c:numCache>
                <c:formatCode>0.0%</c:formatCode>
                <c:ptCount val="13"/>
                <c:pt idx="0">
                  <c:v>0.61774918300653603</c:v>
                </c:pt>
                <c:pt idx="1">
                  <c:v>1.2969132316958403</c:v>
                </c:pt>
                <c:pt idx="2">
                  <c:v>0.92841669021380802</c:v>
                </c:pt>
                <c:pt idx="3">
                  <c:v>0.60937923556519391</c:v>
                </c:pt>
                <c:pt idx="4">
                  <c:v>1.0837544450683136</c:v>
                </c:pt>
                <c:pt idx="5">
                  <c:v>0.4078393546124166</c:v>
                </c:pt>
                <c:pt idx="6">
                  <c:v>0.29471419791026432</c:v>
                </c:pt>
                <c:pt idx="7">
                  <c:v>0.72901711761457766</c:v>
                </c:pt>
                <c:pt idx="8">
                  <c:v>0.43156132272917547</c:v>
                </c:pt>
                <c:pt idx="9">
                  <c:v>0.8747617958685876</c:v>
                </c:pt>
                <c:pt idx="12">
                  <c:v>0.71678657074340535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73-414B-8554-1F1DBEB2E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6A-4671-984D-5A02880E458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TF'!$C$31:$C$43</c:f>
              <c:numCache>
                <c:formatCode>#,##0</c:formatCode>
                <c:ptCount val="13"/>
                <c:pt idx="0">
                  <c:v>1235</c:v>
                </c:pt>
                <c:pt idx="1">
                  <c:v>1704</c:v>
                </c:pt>
                <c:pt idx="2">
                  <c:v>2384</c:v>
                </c:pt>
                <c:pt idx="3">
                  <c:v>1468</c:v>
                </c:pt>
                <c:pt idx="4">
                  <c:v>3493</c:v>
                </c:pt>
                <c:pt idx="5">
                  <c:v>4807</c:v>
                </c:pt>
                <c:pt idx="6">
                  <c:v>6493</c:v>
                </c:pt>
                <c:pt idx="7">
                  <c:v>6315</c:v>
                </c:pt>
                <c:pt idx="8">
                  <c:v>5993</c:v>
                </c:pt>
                <c:pt idx="9">
                  <c:v>3601</c:v>
                </c:pt>
                <c:pt idx="10">
                  <c:v>2077</c:v>
                </c:pt>
                <c:pt idx="11">
                  <c:v>2334</c:v>
                </c:pt>
                <c:pt idx="12">
                  <c:v>41904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A-4671-984D-5A02880E458A}"/>
            </c:ext>
          </c:extLst>
        </c:ser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6A-4671-984D-5A02880E458A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2005</c:v>
                </c:pt>
                <c:pt idx="1">
                  <c:v>2447</c:v>
                </c:pt>
                <c:pt idx="2">
                  <c:v>1994</c:v>
                </c:pt>
                <c:pt idx="3">
                  <c:v>2937</c:v>
                </c:pt>
                <c:pt idx="4">
                  <c:v>3581</c:v>
                </c:pt>
                <c:pt idx="5">
                  <c:v>2355</c:v>
                </c:pt>
                <c:pt idx="6">
                  <c:v>11839</c:v>
                </c:pt>
                <c:pt idx="7">
                  <c:v>1035</c:v>
                </c:pt>
                <c:pt idx="8">
                  <c:v>1239</c:v>
                </c:pt>
                <c:pt idx="9">
                  <c:v>1219</c:v>
                </c:pt>
                <c:pt idx="10">
                  <c:v>847</c:v>
                </c:pt>
                <c:pt idx="11">
                  <c:v>877</c:v>
                </c:pt>
                <c:pt idx="12">
                  <c:v>32375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6A-4671-984D-5A02880E458A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F6A-4671-984D-5A02880E458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2787</c:v>
                </c:pt>
                <c:pt idx="1">
                  <c:v>2288</c:v>
                </c:pt>
                <c:pt idx="2">
                  <c:v>785</c:v>
                </c:pt>
                <c:pt idx="3">
                  <c:v>234</c:v>
                </c:pt>
                <c:pt idx="4">
                  <c:v>1078</c:v>
                </c:pt>
                <c:pt idx="5">
                  <c:v>8383</c:v>
                </c:pt>
                <c:pt idx="6">
                  <c:v>11986</c:v>
                </c:pt>
                <c:pt idx="7">
                  <c:v>2774</c:v>
                </c:pt>
                <c:pt idx="8">
                  <c:v>8868</c:v>
                </c:pt>
                <c:pt idx="9">
                  <c:v>1615</c:v>
                </c:pt>
                <c:pt idx="10">
                  <c:v>2606</c:v>
                </c:pt>
                <c:pt idx="11">
                  <c:v>3664</c:v>
                </c:pt>
                <c:pt idx="12">
                  <c:v>47068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6A-4671-984D-5A02880E458A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F6A-4671-984D-5A02880E458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6A-4671-984D-5A02880E458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2799</c:v>
                </c:pt>
                <c:pt idx="1">
                  <c:v>3641</c:v>
                </c:pt>
                <c:pt idx="2">
                  <c:v>2080</c:v>
                </c:pt>
                <c:pt idx="3">
                  <c:v>3515</c:v>
                </c:pt>
                <c:pt idx="4">
                  <c:v>9559</c:v>
                </c:pt>
                <c:pt idx="5">
                  <c:v>7136</c:v>
                </c:pt>
                <c:pt idx="6">
                  <c:v>4179</c:v>
                </c:pt>
                <c:pt idx="7">
                  <c:v>8835</c:v>
                </c:pt>
                <c:pt idx="8">
                  <c:v>7018</c:v>
                </c:pt>
                <c:pt idx="9">
                  <c:v>4829</c:v>
                </c:pt>
                <c:pt idx="12">
                  <c:v>53591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6A-4671-984D-5A02880E4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6A-4671-984D-5A02880E458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6A-4671-984D-5A02880E458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6A-4671-984D-5A02880E458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6A-4671-984D-5A02880E458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6A-4671-984D-5A02880E458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6A-4671-984D-5A02880E458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6A-4671-984D-5A02880E458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6A-4671-984D-5A02880E458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6A-4671-984D-5A02880E458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6A-4671-984D-5A02880E458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6A-4671-984D-5A02880E458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6A-4671-984D-5A02880E458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6A-4671-984D-5A02880E458A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4.3057050592034685E-3</c:v>
                </c:pt>
                <c:pt idx="1">
                  <c:v>0.59134615384615374</c:v>
                </c:pt>
                <c:pt idx="2">
                  <c:v>1.6496815286624202</c:v>
                </c:pt>
                <c:pt idx="3">
                  <c:v>14.021367521367521</c:v>
                </c:pt>
                <c:pt idx="4">
                  <c:v>7.8673469387755102</c:v>
                </c:pt>
                <c:pt idx="5">
                  <c:v>-0.1487534295598234</c:v>
                </c:pt>
                <c:pt idx="6">
                  <c:v>-0.65134323377273484</c:v>
                </c:pt>
                <c:pt idx="7">
                  <c:v>2.1849315068493151</c:v>
                </c:pt>
                <c:pt idx="8">
                  <c:v>-0.20861524582769508</c:v>
                </c:pt>
                <c:pt idx="9">
                  <c:v>1.9900928792569661</c:v>
                </c:pt>
                <c:pt idx="12">
                  <c:v>0.31356929261238298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F6A-4671-984D-5A02880E458A}"/>
            </c:ext>
          </c:extLst>
        </c:ser>
        <c:ser>
          <c:idx val="4"/>
          <c:order val="5"/>
          <c:tx>
            <c:strRef>
              <c:f>'Viajeros entr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TF'!$O$31:$O$43</c:f>
              <c:numCache>
                <c:formatCode>0.0%</c:formatCode>
                <c:ptCount val="13"/>
                <c:pt idx="0">
                  <c:v>1.2663967611336031</c:v>
                </c:pt>
                <c:pt idx="1">
                  <c:v>1.136737089201878</c:v>
                </c:pt>
                <c:pt idx="2">
                  <c:v>-0.12751677852348997</c:v>
                </c:pt>
                <c:pt idx="3">
                  <c:v>1.3944141689373297</c:v>
                </c:pt>
                <c:pt idx="4">
                  <c:v>1.7366160893215001</c:v>
                </c:pt>
                <c:pt idx="5">
                  <c:v>0.48450176825462865</c:v>
                </c:pt>
                <c:pt idx="6">
                  <c:v>-0.35638379793623898</c:v>
                </c:pt>
                <c:pt idx="7">
                  <c:v>0.39904988123515439</c:v>
                </c:pt>
                <c:pt idx="8">
                  <c:v>0.1710328716836309</c:v>
                </c:pt>
                <c:pt idx="9">
                  <c:v>0.34101638433768389</c:v>
                </c:pt>
                <c:pt idx="12">
                  <c:v>0.42936014722748239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F6A-4671-984D-5A02880E4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3B-46C6-99F9-CB60B1FF73F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TF'!$C$53:$C$65</c:f>
              <c:numCache>
                <c:formatCode>#,##0</c:formatCode>
                <c:ptCount val="13"/>
                <c:pt idx="0">
                  <c:v>713</c:v>
                </c:pt>
                <c:pt idx="1">
                  <c:v>1085</c:v>
                </c:pt>
                <c:pt idx="2">
                  <c:v>1128</c:v>
                </c:pt>
                <c:pt idx="3">
                  <c:v>1060</c:v>
                </c:pt>
                <c:pt idx="4">
                  <c:v>1185</c:v>
                </c:pt>
                <c:pt idx="5">
                  <c:v>1827</c:v>
                </c:pt>
                <c:pt idx="6">
                  <c:v>2926</c:v>
                </c:pt>
                <c:pt idx="7">
                  <c:v>2769</c:v>
                </c:pt>
                <c:pt idx="8">
                  <c:v>2565</c:v>
                </c:pt>
                <c:pt idx="9">
                  <c:v>1476</c:v>
                </c:pt>
                <c:pt idx="10">
                  <c:v>970</c:v>
                </c:pt>
                <c:pt idx="11">
                  <c:v>1448</c:v>
                </c:pt>
                <c:pt idx="12">
                  <c:v>19152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B-46C6-99F9-CB60B1FF73F2}"/>
            </c:ext>
          </c:extLst>
        </c:ser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3B-46C6-99F9-CB60B1FF73F2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796</c:v>
                </c:pt>
                <c:pt idx="1">
                  <c:v>882</c:v>
                </c:pt>
                <c:pt idx="2">
                  <c:v>766</c:v>
                </c:pt>
                <c:pt idx="3">
                  <c:v>712</c:v>
                </c:pt>
                <c:pt idx="4">
                  <c:v>712</c:v>
                </c:pt>
                <c:pt idx="5">
                  <c:v>194</c:v>
                </c:pt>
                <c:pt idx="6">
                  <c:v>1113</c:v>
                </c:pt>
                <c:pt idx="7">
                  <c:v>529</c:v>
                </c:pt>
                <c:pt idx="8">
                  <c:v>971</c:v>
                </c:pt>
                <c:pt idx="9">
                  <c:v>904</c:v>
                </c:pt>
                <c:pt idx="10">
                  <c:v>707</c:v>
                </c:pt>
                <c:pt idx="11">
                  <c:v>751</c:v>
                </c:pt>
                <c:pt idx="12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3B-46C6-99F9-CB60B1FF73F2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3B-46C6-99F9-CB60B1FF73F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548</c:v>
                </c:pt>
                <c:pt idx="1">
                  <c:v>324</c:v>
                </c:pt>
                <c:pt idx="2">
                  <c:v>635</c:v>
                </c:pt>
                <c:pt idx="3">
                  <c:v>169</c:v>
                </c:pt>
                <c:pt idx="4">
                  <c:v>929</c:v>
                </c:pt>
                <c:pt idx="5">
                  <c:v>1656</c:v>
                </c:pt>
                <c:pt idx="6">
                  <c:v>2424</c:v>
                </c:pt>
                <c:pt idx="7">
                  <c:v>2462</c:v>
                </c:pt>
                <c:pt idx="8">
                  <c:v>1565</c:v>
                </c:pt>
                <c:pt idx="9">
                  <c:v>1500</c:v>
                </c:pt>
                <c:pt idx="10">
                  <c:v>940</c:v>
                </c:pt>
                <c:pt idx="11">
                  <c:v>1917</c:v>
                </c:pt>
                <c:pt idx="12">
                  <c:v>15069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3B-46C6-99F9-CB60B1FF73F2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A3B-46C6-99F9-CB60B1FF73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A3B-46C6-99F9-CB60B1FF73F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962</c:v>
                </c:pt>
                <c:pt idx="1">
                  <c:v>1508</c:v>
                </c:pt>
                <c:pt idx="2">
                  <c:v>1613</c:v>
                </c:pt>
                <c:pt idx="3">
                  <c:v>3327</c:v>
                </c:pt>
                <c:pt idx="4">
                  <c:v>1994</c:v>
                </c:pt>
                <c:pt idx="5">
                  <c:v>1518</c:v>
                </c:pt>
                <c:pt idx="6">
                  <c:v>2188</c:v>
                </c:pt>
                <c:pt idx="7">
                  <c:v>2816</c:v>
                </c:pt>
                <c:pt idx="8">
                  <c:v>2001</c:v>
                </c:pt>
                <c:pt idx="9">
                  <c:v>1897</c:v>
                </c:pt>
                <c:pt idx="12">
                  <c:v>19824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3B-46C6-99F9-CB60B1FF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3B-46C6-99F9-CB60B1FF73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3B-46C6-99F9-CB60B1FF73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3B-46C6-99F9-CB60B1FF73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3B-46C6-99F9-CB60B1FF73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3B-46C6-99F9-CB60B1FF73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3B-46C6-99F9-CB60B1FF73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3B-46C6-99F9-CB60B1FF73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3B-46C6-99F9-CB60B1FF73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3B-46C6-99F9-CB60B1FF73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3B-46C6-99F9-CB60B1FF73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3B-46C6-99F9-CB60B1FF73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3B-46C6-99F9-CB60B1FF73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3B-46C6-99F9-CB60B1FF73F2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0.75547445255474455</c:v>
                </c:pt>
                <c:pt idx="1">
                  <c:v>3.6543209876543212</c:v>
                </c:pt>
                <c:pt idx="2">
                  <c:v>1.5401574803149605</c:v>
                </c:pt>
                <c:pt idx="3">
                  <c:v>18.68639053254438</c:v>
                </c:pt>
                <c:pt idx="4">
                  <c:v>1.146393972012917</c:v>
                </c:pt>
                <c:pt idx="5">
                  <c:v>-8.333333333333337E-2</c:v>
                </c:pt>
                <c:pt idx="6">
                  <c:v>-9.7359735973597372E-2</c:v>
                </c:pt>
                <c:pt idx="7">
                  <c:v>0.14378554021121048</c:v>
                </c:pt>
                <c:pt idx="8">
                  <c:v>0.27859424920127807</c:v>
                </c:pt>
                <c:pt idx="9">
                  <c:v>0.26466666666666661</c:v>
                </c:pt>
                <c:pt idx="12">
                  <c:v>0.6233213232885686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A3B-46C6-99F9-CB60B1FF73F2}"/>
            </c:ext>
          </c:extLst>
        </c:ser>
        <c:ser>
          <c:idx val="4"/>
          <c:order val="5"/>
          <c:tx>
            <c:strRef>
              <c:f>'Viajeros entr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TF'!$O$53:$O$65</c:f>
              <c:numCache>
                <c:formatCode>0.0%</c:formatCode>
                <c:ptCount val="13"/>
                <c:pt idx="0">
                  <c:v>0.34922861150070128</c:v>
                </c:pt>
                <c:pt idx="1">
                  <c:v>0.38986175115207367</c:v>
                </c:pt>
                <c:pt idx="2">
                  <c:v>0.42996453900709231</c:v>
                </c:pt>
                <c:pt idx="3">
                  <c:v>2.138679245283019</c:v>
                </c:pt>
                <c:pt idx="4">
                  <c:v>0.68270042194092828</c:v>
                </c:pt>
                <c:pt idx="5">
                  <c:v>-0.1691297208538588</c:v>
                </c:pt>
                <c:pt idx="6">
                  <c:v>-0.25222146274777857</c:v>
                </c:pt>
                <c:pt idx="7">
                  <c:v>1.6973636691946625E-2</c:v>
                </c:pt>
                <c:pt idx="8">
                  <c:v>-0.21988304093567257</c:v>
                </c:pt>
                <c:pt idx="9">
                  <c:v>0.28523035230352312</c:v>
                </c:pt>
                <c:pt idx="12">
                  <c:v>0.18465399784869119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3B-46C6-99F9-CB60B1FF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56-478C-9A3D-8A1ED048AC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TF'!$C$75:$C$87</c:f>
              <c:numCache>
                <c:formatCode>#,##0</c:formatCode>
                <c:ptCount val="13"/>
                <c:pt idx="0">
                  <c:v>522</c:v>
                </c:pt>
                <c:pt idx="1">
                  <c:v>619</c:v>
                </c:pt>
                <c:pt idx="2">
                  <c:v>1256</c:v>
                </c:pt>
                <c:pt idx="3">
                  <c:v>408</c:v>
                </c:pt>
                <c:pt idx="4">
                  <c:v>2308</c:v>
                </c:pt>
                <c:pt idx="5">
                  <c:v>2980</c:v>
                </c:pt>
                <c:pt idx="6">
                  <c:v>3567</c:v>
                </c:pt>
                <c:pt idx="7">
                  <c:v>3546</c:v>
                </c:pt>
                <c:pt idx="8">
                  <c:v>3428</c:v>
                </c:pt>
                <c:pt idx="9">
                  <c:v>2125</c:v>
                </c:pt>
                <c:pt idx="10">
                  <c:v>1107</c:v>
                </c:pt>
                <c:pt idx="11">
                  <c:v>886</c:v>
                </c:pt>
                <c:pt idx="12">
                  <c:v>22752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6-478C-9A3D-8A1ED048ACE0}"/>
            </c:ext>
          </c:extLst>
        </c:ser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56-478C-9A3D-8A1ED048ACE0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1209</c:v>
                </c:pt>
                <c:pt idx="1">
                  <c:v>1565</c:v>
                </c:pt>
                <c:pt idx="2">
                  <c:v>1228</c:v>
                </c:pt>
                <c:pt idx="3">
                  <c:v>2225</c:v>
                </c:pt>
                <c:pt idx="4">
                  <c:v>2869</c:v>
                </c:pt>
                <c:pt idx="5">
                  <c:v>2161</c:v>
                </c:pt>
                <c:pt idx="6">
                  <c:v>10726</c:v>
                </c:pt>
                <c:pt idx="7">
                  <c:v>506</c:v>
                </c:pt>
                <c:pt idx="8">
                  <c:v>268</c:v>
                </c:pt>
                <c:pt idx="9">
                  <c:v>315</c:v>
                </c:pt>
                <c:pt idx="10">
                  <c:v>140</c:v>
                </c:pt>
                <c:pt idx="11">
                  <c:v>126</c:v>
                </c:pt>
                <c:pt idx="12">
                  <c:v>23338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56-478C-9A3D-8A1ED048ACE0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56-478C-9A3D-8A1ED048AC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2239</c:v>
                </c:pt>
                <c:pt idx="1">
                  <c:v>1964</c:v>
                </c:pt>
                <c:pt idx="2">
                  <c:v>150</c:v>
                </c:pt>
                <c:pt idx="3">
                  <c:v>65</c:v>
                </c:pt>
                <c:pt idx="4">
                  <c:v>149</c:v>
                </c:pt>
                <c:pt idx="5">
                  <c:v>6727</c:v>
                </c:pt>
                <c:pt idx="6">
                  <c:v>9562</c:v>
                </c:pt>
                <c:pt idx="7">
                  <c:v>312</c:v>
                </c:pt>
                <c:pt idx="8">
                  <c:v>7303</c:v>
                </c:pt>
                <c:pt idx="9">
                  <c:v>115</c:v>
                </c:pt>
                <c:pt idx="10">
                  <c:v>1666</c:v>
                </c:pt>
                <c:pt idx="11">
                  <c:v>1747</c:v>
                </c:pt>
                <c:pt idx="12">
                  <c:v>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56-478C-9A3D-8A1ED048ACE0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356-478C-9A3D-8A1ED048AC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356-478C-9A3D-8A1ED048AC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1837</c:v>
                </c:pt>
                <c:pt idx="1">
                  <c:v>2133</c:v>
                </c:pt>
                <c:pt idx="2">
                  <c:v>467</c:v>
                </c:pt>
                <c:pt idx="3">
                  <c:v>188</c:v>
                </c:pt>
                <c:pt idx="4">
                  <c:v>7565</c:v>
                </c:pt>
                <c:pt idx="5">
                  <c:v>5618</c:v>
                </c:pt>
                <c:pt idx="6">
                  <c:v>1991</c:v>
                </c:pt>
                <c:pt idx="7">
                  <c:v>6019</c:v>
                </c:pt>
                <c:pt idx="8">
                  <c:v>5017</c:v>
                </c:pt>
                <c:pt idx="9">
                  <c:v>2932</c:v>
                </c:pt>
                <c:pt idx="12">
                  <c:v>33767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56-478C-9A3D-8A1ED048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56-478C-9A3D-8A1ED048AC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56-478C-9A3D-8A1ED048AC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56-478C-9A3D-8A1ED048AC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56-478C-9A3D-8A1ED048AC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56-478C-9A3D-8A1ED048AC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56-478C-9A3D-8A1ED048AC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56-478C-9A3D-8A1ED048AC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56-478C-9A3D-8A1ED048AC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56-478C-9A3D-8A1ED048AC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56-478C-9A3D-8A1ED048AC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56-478C-9A3D-8A1ED048AC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56-478C-9A3D-8A1ED048AC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56-478C-9A3D-8A1ED048ACE0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-0.17954443948191157</c:v>
                </c:pt>
                <c:pt idx="1">
                  <c:v>8.6048879837067105E-2</c:v>
                </c:pt>
                <c:pt idx="2">
                  <c:v>2.1133333333333333</c:v>
                </c:pt>
                <c:pt idx="3">
                  <c:v>1.8923076923076922</c:v>
                </c:pt>
                <c:pt idx="4">
                  <c:v>49.771812080536911</c:v>
                </c:pt>
                <c:pt idx="5">
                  <c:v>-0.16485803478519401</c:v>
                </c:pt>
                <c:pt idx="6">
                  <c:v>-0.79177996235097259</c:v>
                </c:pt>
                <c:pt idx="7">
                  <c:v>18.291666666666668</c:v>
                </c:pt>
                <c:pt idx="8">
                  <c:v>-0.31302204573462955</c:v>
                </c:pt>
                <c:pt idx="9">
                  <c:v>24.495652173913044</c:v>
                </c:pt>
                <c:pt idx="12">
                  <c:v>0.1812425662911914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356-478C-9A3D-8A1ED048ACE0}"/>
            </c:ext>
          </c:extLst>
        </c:ser>
        <c:ser>
          <c:idx val="4"/>
          <c:order val="5"/>
          <c:tx>
            <c:strRef>
              <c:f>'Viajeros entr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TF'!$O$75:$O$87</c:f>
              <c:numCache>
                <c:formatCode>0.0%</c:formatCode>
                <c:ptCount val="13"/>
                <c:pt idx="0">
                  <c:v>2.5191570881226055</c:v>
                </c:pt>
                <c:pt idx="1">
                  <c:v>2.4458804523424877</c:v>
                </c:pt>
                <c:pt idx="2">
                  <c:v>-0.62818471337579618</c:v>
                </c:pt>
                <c:pt idx="3">
                  <c:v>-0.53921568627450989</c:v>
                </c:pt>
                <c:pt idx="4">
                  <c:v>2.2777296360485271</c:v>
                </c:pt>
                <c:pt idx="5">
                  <c:v>0.88523489932885902</c:v>
                </c:pt>
                <c:pt idx="6">
                  <c:v>-0.44182786655452766</c:v>
                </c:pt>
                <c:pt idx="7">
                  <c:v>0.69740552735476591</c:v>
                </c:pt>
                <c:pt idx="8">
                  <c:v>0.46353558926487759</c:v>
                </c:pt>
                <c:pt idx="9">
                  <c:v>0.379764705882353</c:v>
                </c:pt>
                <c:pt idx="12">
                  <c:v>0.62661977937280211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356-478C-9A3D-8A1ED048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1-4FC8-ABB2-A57150A66BB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TF'!$C$97:$C$109</c:f>
              <c:numCache>
                <c:formatCode>#,##0</c:formatCode>
                <c:ptCount val="13"/>
                <c:pt idx="0">
                  <c:v>8557</c:v>
                </c:pt>
                <c:pt idx="1">
                  <c:v>8922</c:v>
                </c:pt>
                <c:pt idx="2">
                  <c:v>8233</c:v>
                </c:pt>
                <c:pt idx="3">
                  <c:v>9599</c:v>
                </c:pt>
                <c:pt idx="4">
                  <c:v>7193</c:v>
                </c:pt>
                <c:pt idx="5">
                  <c:v>6597</c:v>
                </c:pt>
                <c:pt idx="6">
                  <c:v>6523</c:v>
                </c:pt>
                <c:pt idx="7">
                  <c:v>8173</c:v>
                </c:pt>
                <c:pt idx="8">
                  <c:v>5952</c:v>
                </c:pt>
                <c:pt idx="9">
                  <c:v>9518</c:v>
                </c:pt>
                <c:pt idx="10">
                  <c:v>7543</c:v>
                </c:pt>
                <c:pt idx="11">
                  <c:v>8412</c:v>
                </c:pt>
                <c:pt idx="12">
                  <c:v>95222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81-4FC8-ABB2-A57150A66BB3}"/>
            </c:ext>
          </c:extLst>
        </c:ser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81-4FC8-ABB2-A57150A66BB3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7891</c:v>
                </c:pt>
                <c:pt idx="1">
                  <c:v>7950</c:v>
                </c:pt>
                <c:pt idx="2">
                  <c:v>8848</c:v>
                </c:pt>
                <c:pt idx="3">
                  <c:v>10186</c:v>
                </c:pt>
                <c:pt idx="4">
                  <c:v>9107</c:v>
                </c:pt>
                <c:pt idx="5">
                  <c:v>8065</c:v>
                </c:pt>
                <c:pt idx="6">
                  <c:v>12664</c:v>
                </c:pt>
                <c:pt idx="7">
                  <c:v>13893</c:v>
                </c:pt>
                <c:pt idx="8">
                  <c:v>9524</c:v>
                </c:pt>
                <c:pt idx="9">
                  <c:v>13558</c:v>
                </c:pt>
                <c:pt idx="10">
                  <c:v>13775</c:v>
                </c:pt>
                <c:pt idx="11">
                  <c:v>13244</c:v>
                </c:pt>
                <c:pt idx="12">
                  <c:v>128705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81-4FC8-ABB2-A57150A66BB3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1-4FC8-ABB2-A57150A66BB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15160</c:v>
                </c:pt>
                <c:pt idx="1">
                  <c:v>16101</c:v>
                </c:pt>
                <c:pt idx="2">
                  <c:v>15352</c:v>
                </c:pt>
                <c:pt idx="3">
                  <c:v>11465</c:v>
                </c:pt>
                <c:pt idx="4">
                  <c:v>6472</c:v>
                </c:pt>
                <c:pt idx="5">
                  <c:v>6551</c:v>
                </c:pt>
                <c:pt idx="6">
                  <c:v>11258</c:v>
                </c:pt>
                <c:pt idx="7">
                  <c:v>8535</c:v>
                </c:pt>
                <c:pt idx="8">
                  <c:v>7518</c:v>
                </c:pt>
                <c:pt idx="9">
                  <c:v>15736</c:v>
                </c:pt>
                <c:pt idx="10">
                  <c:v>9793</c:v>
                </c:pt>
                <c:pt idx="11">
                  <c:v>8828</c:v>
                </c:pt>
                <c:pt idx="12">
                  <c:v>132769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81-4FC8-ABB2-A57150A66BB3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81-4FC8-ABB2-A57150A66BB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F81-4FC8-ABB2-A57150A66BB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13042</c:v>
                </c:pt>
                <c:pt idx="1">
                  <c:v>20766</c:v>
                </c:pt>
                <c:pt idx="2">
                  <c:v>18394</c:v>
                </c:pt>
                <c:pt idx="3">
                  <c:v>14296</c:v>
                </c:pt>
                <c:pt idx="4">
                  <c:v>12708</c:v>
                </c:pt>
                <c:pt idx="5">
                  <c:v>8919</c:v>
                </c:pt>
                <c:pt idx="6">
                  <c:v>12673</c:v>
                </c:pt>
                <c:pt idx="7">
                  <c:v>16215</c:v>
                </c:pt>
                <c:pt idx="8">
                  <c:v>10082</c:v>
                </c:pt>
                <c:pt idx="9">
                  <c:v>19766</c:v>
                </c:pt>
                <c:pt idx="12">
                  <c:v>146861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81-4FC8-ABB2-A57150A6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81-4FC8-ABB2-A57150A66BB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81-4FC8-ABB2-A57150A66BB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81-4FC8-ABB2-A57150A66BB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81-4FC8-ABB2-A57150A66BB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81-4FC8-ABB2-A57150A66BB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81-4FC8-ABB2-A57150A66BB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81-4FC8-ABB2-A57150A66BB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81-4FC8-ABB2-A57150A66BB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81-4FC8-ABB2-A57150A66BB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81-4FC8-ABB2-A57150A66BB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81-4FC8-ABB2-A57150A66BB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81-4FC8-ABB2-A57150A66BB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81-4FC8-ABB2-A57150A66BB3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-0.13970976253298151</c:v>
                </c:pt>
                <c:pt idx="1">
                  <c:v>0.28973355692193037</c:v>
                </c:pt>
                <c:pt idx="2">
                  <c:v>0.19815007816571129</c:v>
                </c:pt>
                <c:pt idx="3">
                  <c:v>0.24692542520715222</c:v>
                </c:pt>
                <c:pt idx="4">
                  <c:v>0.96353522867737951</c:v>
                </c:pt>
                <c:pt idx="5">
                  <c:v>0.36147153106395979</c:v>
                </c:pt>
                <c:pt idx="6">
                  <c:v>0.12568839936045473</c:v>
                </c:pt>
                <c:pt idx="7">
                  <c:v>0.89982425307557112</c:v>
                </c:pt>
                <c:pt idx="8">
                  <c:v>0.34104815110401709</c:v>
                </c:pt>
                <c:pt idx="9">
                  <c:v>0.25610066090493144</c:v>
                </c:pt>
                <c:pt idx="12">
                  <c:v>0.28658408382100431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81-4FC8-ABB2-A57150A66BB3}"/>
            </c:ext>
          </c:extLst>
        </c:ser>
        <c:ser>
          <c:idx val="4"/>
          <c:order val="5"/>
          <c:tx>
            <c:strRef>
              <c:f>'Viajeros entr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TF'!$O$97:$O$109</c:f>
              <c:numCache>
                <c:formatCode>0.0%</c:formatCode>
                <c:ptCount val="13"/>
                <c:pt idx="0">
                  <c:v>0.52413228935374545</c:v>
                </c:pt>
                <c:pt idx="1">
                  <c:v>1.327505043712172</c:v>
                </c:pt>
                <c:pt idx="2">
                  <c:v>1.234179521438115</c:v>
                </c:pt>
                <c:pt idx="3">
                  <c:v>0.48932180435462036</c:v>
                </c:pt>
                <c:pt idx="4">
                  <c:v>0.76671764215209226</c:v>
                </c:pt>
                <c:pt idx="5">
                  <c:v>0.35197817189631642</c:v>
                </c:pt>
                <c:pt idx="6">
                  <c:v>0.94281772190709789</c:v>
                </c:pt>
                <c:pt idx="7">
                  <c:v>0.98397161385048326</c:v>
                </c:pt>
                <c:pt idx="8">
                  <c:v>0.6938844086021505</c:v>
                </c:pt>
                <c:pt idx="9">
                  <c:v>1.0766967850388736</c:v>
                </c:pt>
                <c:pt idx="12">
                  <c:v>0.85273821388471882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F81-4FC8-ABB2-A57150A6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21-4483-86DE-3B4D8A9F43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TF'!$C$119:$C$131</c:f>
              <c:numCache>
                <c:formatCode>#,##0</c:formatCode>
                <c:ptCount val="13"/>
                <c:pt idx="0">
                  <c:v>3361</c:v>
                </c:pt>
                <c:pt idx="1">
                  <c:v>4088</c:v>
                </c:pt>
                <c:pt idx="2">
                  <c:v>3285</c:v>
                </c:pt>
                <c:pt idx="3">
                  <c:v>4822</c:v>
                </c:pt>
                <c:pt idx="4">
                  <c:v>3219</c:v>
                </c:pt>
                <c:pt idx="5">
                  <c:v>2933</c:v>
                </c:pt>
                <c:pt idx="6">
                  <c:v>2969</c:v>
                </c:pt>
                <c:pt idx="7">
                  <c:v>3875</c:v>
                </c:pt>
                <c:pt idx="8">
                  <c:v>2034</c:v>
                </c:pt>
                <c:pt idx="9">
                  <c:v>3866</c:v>
                </c:pt>
                <c:pt idx="10">
                  <c:v>2748</c:v>
                </c:pt>
                <c:pt idx="11">
                  <c:v>3826</c:v>
                </c:pt>
                <c:pt idx="12">
                  <c:v>41026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1-4483-86DE-3B4D8A9F430B}"/>
            </c:ext>
          </c:extLst>
        </c:ser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21-4483-86DE-3B4D8A9F430B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1707</c:v>
                </c:pt>
                <c:pt idx="1">
                  <c:v>2953</c:v>
                </c:pt>
                <c:pt idx="2">
                  <c:v>4157</c:v>
                </c:pt>
                <c:pt idx="3">
                  <c:v>5565</c:v>
                </c:pt>
                <c:pt idx="4">
                  <c:v>3337</c:v>
                </c:pt>
                <c:pt idx="5">
                  <c:v>3282</c:v>
                </c:pt>
                <c:pt idx="6">
                  <c:v>7439</c:v>
                </c:pt>
                <c:pt idx="7">
                  <c:v>9029</c:v>
                </c:pt>
                <c:pt idx="8">
                  <c:v>3976</c:v>
                </c:pt>
                <c:pt idx="9">
                  <c:v>5657</c:v>
                </c:pt>
                <c:pt idx="10">
                  <c:v>4387</c:v>
                </c:pt>
                <c:pt idx="11">
                  <c:v>4592</c:v>
                </c:pt>
                <c:pt idx="12">
                  <c:v>56081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21-4483-86DE-3B4D8A9F430B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21-4483-86DE-3B4D8A9F43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4748</c:v>
                </c:pt>
                <c:pt idx="1">
                  <c:v>5416</c:v>
                </c:pt>
                <c:pt idx="2">
                  <c:v>5893</c:v>
                </c:pt>
                <c:pt idx="3">
                  <c:v>4974</c:v>
                </c:pt>
                <c:pt idx="4">
                  <c:v>2577</c:v>
                </c:pt>
                <c:pt idx="5">
                  <c:v>1493</c:v>
                </c:pt>
                <c:pt idx="6">
                  <c:v>4901</c:v>
                </c:pt>
                <c:pt idx="7">
                  <c:v>4369</c:v>
                </c:pt>
                <c:pt idx="8">
                  <c:v>2961</c:v>
                </c:pt>
                <c:pt idx="9">
                  <c:v>4444</c:v>
                </c:pt>
                <c:pt idx="10">
                  <c:v>4579</c:v>
                </c:pt>
                <c:pt idx="11">
                  <c:v>4102</c:v>
                </c:pt>
                <c:pt idx="12">
                  <c:v>50457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21-4483-86DE-3B4D8A9F430B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21-4483-86DE-3B4D8A9F430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21-4483-86DE-3B4D8A9F43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6517</c:v>
                </c:pt>
                <c:pt idx="1">
                  <c:v>6599</c:v>
                </c:pt>
                <c:pt idx="2">
                  <c:v>5818</c:v>
                </c:pt>
                <c:pt idx="3">
                  <c:v>6138</c:v>
                </c:pt>
                <c:pt idx="4">
                  <c:v>5266</c:v>
                </c:pt>
                <c:pt idx="5">
                  <c:v>4643</c:v>
                </c:pt>
                <c:pt idx="6">
                  <c:v>7702</c:v>
                </c:pt>
                <c:pt idx="7">
                  <c:v>8442</c:v>
                </c:pt>
                <c:pt idx="8">
                  <c:v>4768</c:v>
                </c:pt>
                <c:pt idx="9">
                  <c:v>7529</c:v>
                </c:pt>
                <c:pt idx="12">
                  <c:v>63422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21-4483-86DE-3B4D8A9F4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21-4483-86DE-3B4D8A9F430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21-4483-86DE-3B4D8A9F430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21-4483-86DE-3B4D8A9F430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21-4483-86DE-3B4D8A9F430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21-4483-86DE-3B4D8A9F430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21-4483-86DE-3B4D8A9F430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21-4483-86DE-3B4D8A9F430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21-4483-86DE-3B4D8A9F430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21-4483-86DE-3B4D8A9F430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21-4483-86DE-3B4D8A9F430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21-4483-86DE-3B4D8A9F430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21-4483-86DE-3B4D8A9F430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21-4483-86DE-3B4D8A9F430B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0.37257792754844155</c:v>
                </c:pt>
                <c:pt idx="1">
                  <c:v>0.21842688330871485</c:v>
                </c:pt>
                <c:pt idx="2">
                  <c:v>-1.2726964194807344E-2</c:v>
                </c:pt>
                <c:pt idx="3">
                  <c:v>0.23401688781664665</c:v>
                </c:pt>
                <c:pt idx="4">
                  <c:v>1.0434613892122622</c:v>
                </c:pt>
                <c:pt idx="5">
                  <c:v>2.1098459477561957</c:v>
                </c:pt>
                <c:pt idx="6">
                  <c:v>0.5715160171393594</c:v>
                </c:pt>
                <c:pt idx="7">
                  <c:v>0.93224994277866791</c:v>
                </c:pt>
                <c:pt idx="8">
                  <c:v>0.61026680175616344</c:v>
                </c:pt>
                <c:pt idx="9">
                  <c:v>0.69419441944194427</c:v>
                </c:pt>
                <c:pt idx="12">
                  <c:v>0.51814438912294136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21-4483-86DE-3B4D8A9F430B}"/>
            </c:ext>
          </c:extLst>
        </c:ser>
        <c:ser>
          <c:idx val="4"/>
          <c:order val="5"/>
          <c:tx>
            <c:strRef>
              <c:f>'Viajeros entr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TF'!$O$119:$O$131</c:f>
              <c:numCache>
                <c:formatCode>0.0%</c:formatCode>
                <c:ptCount val="13"/>
                <c:pt idx="0">
                  <c:v>0.93900624814043443</c:v>
                </c:pt>
                <c:pt idx="1">
                  <c:v>0.6142367906066537</c:v>
                </c:pt>
                <c:pt idx="2">
                  <c:v>0.7710806697108068</c:v>
                </c:pt>
                <c:pt idx="3">
                  <c:v>0.27291580257154702</c:v>
                </c:pt>
                <c:pt idx="4">
                  <c:v>0.63591177384280839</c:v>
                </c:pt>
                <c:pt idx="5">
                  <c:v>0.58302079781793381</c:v>
                </c:pt>
                <c:pt idx="6">
                  <c:v>1.5941394408891885</c:v>
                </c:pt>
                <c:pt idx="7">
                  <c:v>1.1785806451612904</c:v>
                </c:pt>
                <c:pt idx="8">
                  <c:v>1.3441494591937069</c:v>
                </c:pt>
                <c:pt idx="9">
                  <c:v>0.94749094671495082</c:v>
                </c:pt>
                <c:pt idx="12">
                  <c:v>0.84088006501799595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321-4483-86DE-3B4D8A9F4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C-4D8B-A34D-A4DCCC7B1EF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TF'!$C$141:$C$153</c:f>
              <c:numCache>
                <c:formatCode>#,##0</c:formatCode>
                <c:ptCount val="13"/>
                <c:pt idx="0">
                  <c:v>1076</c:v>
                </c:pt>
                <c:pt idx="1">
                  <c:v>1069</c:v>
                </c:pt>
                <c:pt idx="2">
                  <c:v>1058</c:v>
                </c:pt>
                <c:pt idx="3">
                  <c:v>970</c:v>
                </c:pt>
                <c:pt idx="4">
                  <c:v>1005</c:v>
                </c:pt>
                <c:pt idx="5">
                  <c:v>753</c:v>
                </c:pt>
                <c:pt idx="6">
                  <c:v>591</c:v>
                </c:pt>
                <c:pt idx="7">
                  <c:v>631</c:v>
                </c:pt>
                <c:pt idx="8">
                  <c:v>1110</c:v>
                </c:pt>
                <c:pt idx="9">
                  <c:v>1341</c:v>
                </c:pt>
                <c:pt idx="10">
                  <c:v>1160</c:v>
                </c:pt>
                <c:pt idx="11">
                  <c:v>770</c:v>
                </c:pt>
                <c:pt idx="12">
                  <c:v>11534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C-4D8B-A34D-A4DCCC7B1EF9}"/>
            </c:ext>
          </c:extLst>
        </c:ser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5C-4D8B-A34D-A4DCCC7B1EF9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371</c:v>
                </c:pt>
                <c:pt idx="1">
                  <c:v>1125</c:v>
                </c:pt>
                <c:pt idx="2">
                  <c:v>1581</c:v>
                </c:pt>
                <c:pt idx="3">
                  <c:v>1225</c:v>
                </c:pt>
                <c:pt idx="4">
                  <c:v>461</c:v>
                </c:pt>
                <c:pt idx="5">
                  <c:v>638</c:v>
                </c:pt>
                <c:pt idx="6">
                  <c:v>191</c:v>
                </c:pt>
                <c:pt idx="7">
                  <c:v>147</c:v>
                </c:pt>
                <c:pt idx="8">
                  <c:v>270</c:v>
                </c:pt>
                <c:pt idx="9">
                  <c:v>387</c:v>
                </c:pt>
                <c:pt idx="10">
                  <c:v>842</c:v>
                </c:pt>
                <c:pt idx="11">
                  <c:v>510</c:v>
                </c:pt>
                <c:pt idx="12">
                  <c:v>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5C-4D8B-A34D-A4DCCC7B1EF9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5C-4D8B-A34D-A4DCCC7B1EF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883</c:v>
                </c:pt>
                <c:pt idx="1">
                  <c:v>845</c:v>
                </c:pt>
                <c:pt idx="2">
                  <c:v>833</c:v>
                </c:pt>
                <c:pt idx="3">
                  <c:v>928</c:v>
                </c:pt>
                <c:pt idx="4">
                  <c:v>396</c:v>
                </c:pt>
                <c:pt idx="5">
                  <c:v>1689</c:v>
                </c:pt>
                <c:pt idx="6">
                  <c:v>279</c:v>
                </c:pt>
                <c:pt idx="7">
                  <c:v>557</c:v>
                </c:pt>
                <c:pt idx="8">
                  <c:v>706</c:v>
                </c:pt>
                <c:pt idx="9">
                  <c:v>770</c:v>
                </c:pt>
                <c:pt idx="10">
                  <c:v>1910</c:v>
                </c:pt>
                <c:pt idx="11">
                  <c:v>1159</c:v>
                </c:pt>
                <c:pt idx="12">
                  <c:v>10955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5C-4D8B-A34D-A4DCCC7B1EF9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5C-4D8B-A34D-A4DCCC7B1EF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D5C-4D8B-A34D-A4DCCC7B1EF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1186</c:v>
                </c:pt>
                <c:pt idx="1">
                  <c:v>1209</c:v>
                </c:pt>
                <c:pt idx="2">
                  <c:v>1912</c:v>
                </c:pt>
                <c:pt idx="3">
                  <c:v>394</c:v>
                </c:pt>
                <c:pt idx="4">
                  <c:v>364</c:v>
                </c:pt>
                <c:pt idx="5">
                  <c:v>448</c:v>
                </c:pt>
                <c:pt idx="6">
                  <c:v>638</c:v>
                </c:pt>
                <c:pt idx="7">
                  <c:v>408</c:v>
                </c:pt>
                <c:pt idx="8">
                  <c:v>518</c:v>
                </c:pt>
                <c:pt idx="9">
                  <c:v>1083</c:v>
                </c:pt>
                <c:pt idx="12">
                  <c:v>8160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5C-4D8B-A34D-A4DCCC7B1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5D5C-4D8B-A34D-A4DCCC7B1EF9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101</c:v>
                      </c:pt>
                      <c:pt idx="1">
                        <c:v>201</c:v>
                      </c:pt>
                      <c:pt idx="2">
                        <c:v>429</c:v>
                      </c:pt>
                      <c:pt idx="3">
                        <c:v>180</c:v>
                      </c:pt>
                      <c:pt idx="4">
                        <c:v>260</c:v>
                      </c:pt>
                      <c:pt idx="5">
                        <c:v>79</c:v>
                      </c:pt>
                      <c:pt idx="6">
                        <c:v>26</c:v>
                      </c:pt>
                      <c:pt idx="7">
                        <c:v>73</c:v>
                      </c:pt>
                      <c:pt idx="8">
                        <c:v>481</c:v>
                      </c:pt>
                      <c:pt idx="9">
                        <c:v>972</c:v>
                      </c:pt>
                      <c:pt idx="10">
                        <c:v>421</c:v>
                      </c:pt>
                      <c:pt idx="11">
                        <c:v>363</c:v>
                      </c:pt>
                      <c:pt idx="12">
                        <c:v>3586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5D5C-4D8B-A34D-A4DCCC7B1EF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5C-4D8B-A34D-A4DCCC7B1EF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5C-4D8B-A34D-A4DCCC7B1EF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5C-4D8B-A34D-A4DCCC7B1EF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5C-4D8B-A34D-A4DCCC7B1EF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5C-4D8B-A34D-A4DCCC7B1EF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5C-4D8B-A34D-A4DCCC7B1EF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5C-4D8B-A34D-A4DCCC7B1EF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5C-4D8B-A34D-A4DCCC7B1EF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5C-4D8B-A34D-A4DCCC7B1EF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5C-4D8B-A34D-A4DCCC7B1EF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5C-4D8B-A34D-A4DCCC7B1EF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5C-4D8B-A34D-A4DCCC7B1EF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5C-4D8B-A34D-A4DCCC7B1EF9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0.3431483578708947</c:v>
                </c:pt>
                <c:pt idx="1">
                  <c:v>0.43076923076923079</c:v>
                </c:pt>
                <c:pt idx="2">
                  <c:v>1.2953181272509005</c:v>
                </c:pt>
                <c:pt idx="3">
                  <c:v>-0.57543103448275867</c:v>
                </c:pt>
                <c:pt idx="4">
                  <c:v>-8.0808080808080773E-2</c:v>
                </c:pt>
                <c:pt idx="5">
                  <c:v>-0.73475429248075785</c:v>
                </c:pt>
                <c:pt idx="6">
                  <c:v>1.2867383512544803</c:v>
                </c:pt>
                <c:pt idx="7">
                  <c:v>-0.26750448833034113</c:v>
                </c:pt>
                <c:pt idx="8">
                  <c:v>-0.26628895184135981</c:v>
                </c:pt>
                <c:pt idx="9">
                  <c:v>0.40649350649350646</c:v>
                </c:pt>
                <c:pt idx="12">
                  <c:v>3.4745117930509828E-2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5C-4D8B-A34D-A4DCCC7B1EF9}"/>
            </c:ext>
          </c:extLst>
        </c:ser>
        <c:ser>
          <c:idx val="4"/>
          <c:order val="6"/>
          <c:tx>
            <c:strRef>
              <c:f>'Viajeros entr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TF'!$O$141:$O$153</c:f>
              <c:numCache>
                <c:formatCode>0.0%</c:formatCode>
                <c:ptCount val="13"/>
                <c:pt idx="0">
                  <c:v>0.10223048327137541</c:v>
                </c:pt>
                <c:pt idx="1">
                  <c:v>0.1309635173058934</c:v>
                </c:pt>
                <c:pt idx="2">
                  <c:v>0.80718336483931941</c:v>
                </c:pt>
                <c:pt idx="3">
                  <c:v>-0.59381443298969072</c:v>
                </c:pt>
                <c:pt idx="4">
                  <c:v>-0.6378109452736318</c:v>
                </c:pt>
                <c:pt idx="5">
                  <c:v>-0.40504648074369187</c:v>
                </c:pt>
                <c:pt idx="6">
                  <c:v>7.9526226734348615E-2</c:v>
                </c:pt>
                <c:pt idx="7">
                  <c:v>-0.35340729001584781</c:v>
                </c:pt>
                <c:pt idx="8">
                  <c:v>-0.53333333333333333</c:v>
                </c:pt>
                <c:pt idx="9">
                  <c:v>-0.19239373601789711</c:v>
                </c:pt>
                <c:pt idx="12">
                  <c:v>-0.15035401915868385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D5C-4D8B-A34D-A4DCCC7B1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E4-4EB3-8FF2-589E7A56553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TF'!$C$163:$C$175</c:f>
              <c:numCache>
                <c:formatCode>#,##0</c:formatCode>
                <c:ptCount val="13"/>
                <c:pt idx="0">
                  <c:v>769</c:v>
                </c:pt>
                <c:pt idx="1">
                  <c:v>951</c:v>
                </c:pt>
                <c:pt idx="2">
                  <c:v>723</c:v>
                </c:pt>
                <c:pt idx="3">
                  <c:v>1307</c:v>
                </c:pt>
                <c:pt idx="4">
                  <c:v>852</c:v>
                </c:pt>
                <c:pt idx="5">
                  <c:v>804</c:v>
                </c:pt>
                <c:pt idx="6">
                  <c:v>746</c:v>
                </c:pt>
                <c:pt idx="7">
                  <c:v>1014</c:v>
                </c:pt>
                <c:pt idx="8">
                  <c:v>679</c:v>
                </c:pt>
                <c:pt idx="9">
                  <c:v>1419</c:v>
                </c:pt>
                <c:pt idx="10">
                  <c:v>874</c:v>
                </c:pt>
                <c:pt idx="11">
                  <c:v>742</c:v>
                </c:pt>
                <c:pt idx="12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4-4EB3-8FF2-589E7A56553E}"/>
            </c:ext>
          </c:extLst>
        </c:ser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E4-4EB3-8FF2-589E7A56553E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1189</c:v>
                </c:pt>
                <c:pt idx="1">
                  <c:v>705</c:v>
                </c:pt>
                <c:pt idx="2">
                  <c:v>804</c:v>
                </c:pt>
                <c:pt idx="3">
                  <c:v>1024</c:v>
                </c:pt>
                <c:pt idx="4">
                  <c:v>2460</c:v>
                </c:pt>
                <c:pt idx="5">
                  <c:v>711</c:v>
                </c:pt>
                <c:pt idx="6">
                  <c:v>1449</c:v>
                </c:pt>
                <c:pt idx="7">
                  <c:v>1529</c:v>
                </c:pt>
                <c:pt idx="8">
                  <c:v>1446</c:v>
                </c:pt>
                <c:pt idx="9">
                  <c:v>3323</c:v>
                </c:pt>
                <c:pt idx="10">
                  <c:v>1435</c:v>
                </c:pt>
                <c:pt idx="11">
                  <c:v>1972</c:v>
                </c:pt>
                <c:pt idx="12">
                  <c:v>18047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E4-4EB3-8FF2-589E7A56553E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E4-4EB3-8FF2-589E7A56553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2179</c:v>
                </c:pt>
                <c:pt idx="1">
                  <c:v>2422</c:v>
                </c:pt>
                <c:pt idx="2">
                  <c:v>2052</c:v>
                </c:pt>
                <c:pt idx="3">
                  <c:v>1035</c:v>
                </c:pt>
                <c:pt idx="4">
                  <c:v>659</c:v>
                </c:pt>
                <c:pt idx="5">
                  <c:v>440</c:v>
                </c:pt>
                <c:pt idx="6">
                  <c:v>1571</c:v>
                </c:pt>
                <c:pt idx="7">
                  <c:v>199</c:v>
                </c:pt>
                <c:pt idx="8">
                  <c:v>303</c:v>
                </c:pt>
                <c:pt idx="9">
                  <c:v>4164</c:v>
                </c:pt>
                <c:pt idx="10">
                  <c:v>292</c:v>
                </c:pt>
                <c:pt idx="11">
                  <c:v>521</c:v>
                </c:pt>
                <c:pt idx="12">
                  <c:v>15837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E4-4EB3-8FF2-589E7A56553E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E4-4EB3-8FF2-589E7A56553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0E4-4EB3-8FF2-589E7A56553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417</c:v>
                </c:pt>
                <c:pt idx="1">
                  <c:v>2680</c:v>
                </c:pt>
                <c:pt idx="2">
                  <c:v>1915</c:v>
                </c:pt>
                <c:pt idx="3">
                  <c:v>3026</c:v>
                </c:pt>
                <c:pt idx="4">
                  <c:v>1661</c:v>
                </c:pt>
                <c:pt idx="5">
                  <c:v>401</c:v>
                </c:pt>
                <c:pt idx="6">
                  <c:v>899</c:v>
                </c:pt>
                <c:pt idx="7">
                  <c:v>1893</c:v>
                </c:pt>
                <c:pt idx="8">
                  <c:v>991</c:v>
                </c:pt>
                <c:pt idx="9">
                  <c:v>3943</c:v>
                </c:pt>
                <c:pt idx="12">
                  <c:v>17826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E4-4EB3-8FF2-589E7A56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E4-4EB3-8FF2-589E7A56553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E4-4EB3-8FF2-589E7A56553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E4-4EB3-8FF2-589E7A56553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E4-4EB3-8FF2-589E7A56553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E4-4EB3-8FF2-589E7A56553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E4-4EB3-8FF2-589E7A56553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E4-4EB3-8FF2-589E7A56553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E4-4EB3-8FF2-589E7A56553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E4-4EB3-8FF2-589E7A56553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E4-4EB3-8FF2-589E7A56553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E4-4EB3-8FF2-589E7A56553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E4-4EB3-8FF2-589E7A56553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E4-4EB3-8FF2-589E7A56553E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-0.80862781092244151</c:v>
                </c:pt>
                <c:pt idx="1">
                  <c:v>0.10652353426919903</c:v>
                </c:pt>
                <c:pt idx="2">
                  <c:v>-6.6764132553606248E-2</c:v>
                </c:pt>
                <c:pt idx="3">
                  <c:v>1.9236714975845413</c:v>
                </c:pt>
                <c:pt idx="4">
                  <c:v>1.520485584218513</c:v>
                </c:pt>
                <c:pt idx="5">
                  <c:v>-8.8636363636363624E-2</c:v>
                </c:pt>
                <c:pt idx="6">
                  <c:v>-0.42775302355187783</c:v>
                </c:pt>
                <c:pt idx="7">
                  <c:v>8.5125628140703515</c:v>
                </c:pt>
                <c:pt idx="8">
                  <c:v>2.2706270627062706</c:v>
                </c:pt>
                <c:pt idx="9">
                  <c:v>-5.3073967339096972E-2</c:v>
                </c:pt>
                <c:pt idx="12">
                  <c:v>0.18650159744408956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0E4-4EB3-8FF2-589E7A56553E}"/>
            </c:ext>
          </c:extLst>
        </c:ser>
        <c:ser>
          <c:idx val="4"/>
          <c:order val="5"/>
          <c:tx>
            <c:strRef>
              <c:f>'Viajeros entr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TF'!$O$163:$O$175</c:f>
              <c:numCache>
                <c:formatCode>0.0%</c:formatCode>
                <c:ptCount val="13"/>
                <c:pt idx="0">
                  <c:v>-0.4577373211963589</c:v>
                </c:pt>
                <c:pt idx="1">
                  <c:v>1.8180862250262879</c:v>
                </c:pt>
                <c:pt idx="2">
                  <c:v>1.6486860304287689</c:v>
                </c:pt>
                <c:pt idx="3">
                  <c:v>1.3152257077276204</c:v>
                </c:pt>
                <c:pt idx="4">
                  <c:v>0.94953051643192499</c:v>
                </c:pt>
                <c:pt idx="5">
                  <c:v>-0.50124378109452739</c:v>
                </c:pt>
                <c:pt idx="6">
                  <c:v>0.20509383378016088</c:v>
                </c:pt>
                <c:pt idx="7">
                  <c:v>0.86686390532544388</c:v>
                </c:pt>
                <c:pt idx="8">
                  <c:v>0.45949926362297489</c:v>
                </c:pt>
                <c:pt idx="9">
                  <c:v>1.7787174066243834</c:v>
                </c:pt>
                <c:pt idx="12">
                  <c:v>0.92422279792746109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0E4-4EB3-8FF2-589E7A56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E0-4FDC-9E6E-97E23695842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TF'!$C$185:$C$197</c:f>
              <c:numCache>
                <c:formatCode>#,##0</c:formatCode>
                <c:ptCount val="13"/>
                <c:pt idx="0">
                  <c:v>270</c:v>
                </c:pt>
                <c:pt idx="1">
                  <c:v>216</c:v>
                </c:pt>
                <c:pt idx="2">
                  <c:v>149</c:v>
                </c:pt>
                <c:pt idx="3">
                  <c:v>253</c:v>
                </c:pt>
                <c:pt idx="4">
                  <c:v>197</c:v>
                </c:pt>
                <c:pt idx="5">
                  <c:v>123</c:v>
                </c:pt>
                <c:pt idx="6">
                  <c:v>115</c:v>
                </c:pt>
                <c:pt idx="7">
                  <c:v>169</c:v>
                </c:pt>
                <c:pt idx="8">
                  <c:v>111</c:v>
                </c:pt>
                <c:pt idx="9">
                  <c:v>256</c:v>
                </c:pt>
                <c:pt idx="10">
                  <c:v>225</c:v>
                </c:pt>
                <c:pt idx="11">
                  <c:v>385</c:v>
                </c:pt>
                <c:pt idx="12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0-4FDC-9E6E-97E23695842F}"/>
            </c:ext>
          </c:extLst>
        </c:ser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E0-4FDC-9E6E-97E23695842F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210</c:v>
                </c:pt>
                <c:pt idx="1">
                  <c:v>211</c:v>
                </c:pt>
                <c:pt idx="2">
                  <c:v>444</c:v>
                </c:pt>
                <c:pt idx="3">
                  <c:v>426</c:v>
                </c:pt>
                <c:pt idx="4">
                  <c:v>20</c:v>
                </c:pt>
                <c:pt idx="5">
                  <c:v>166</c:v>
                </c:pt>
                <c:pt idx="6">
                  <c:v>436</c:v>
                </c:pt>
                <c:pt idx="7">
                  <c:v>130</c:v>
                </c:pt>
                <c:pt idx="8">
                  <c:v>393</c:v>
                </c:pt>
                <c:pt idx="9">
                  <c:v>197</c:v>
                </c:pt>
                <c:pt idx="10">
                  <c:v>391</c:v>
                </c:pt>
                <c:pt idx="11">
                  <c:v>224</c:v>
                </c:pt>
                <c:pt idx="12">
                  <c:v>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0-4FDC-9E6E-97E23695842F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E0-4FDC-9E6E-97E23695842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E0-4FDC-9E6E-97E23695842F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E0-4FDC-9E6E-97E23695842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BE0-4FDC-9E6E-97E23695842F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5">
                  <c:v>130</c:v>
                </c:pt>
                <c:pt idx="6">
                  <c:v>475</c:v>
                </c:pt>
                <c:pt idx="7">
                  <c:v>413</c:v>
                </c:pt>
                <c:pt idx="8">
                  <c:v>267</c:v>
                </c:pt>
                <c:pt idx="9">
                  <c:v>513</c:v>
                </c:pt>
                <c:pt idx="12">
                  <c:v>3654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E0-4FDC-9E6E-97E23695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E0-4FDC-9E6E-97E23695842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E0-4FDC-9E6E-97E23695842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E0-4FDC-9E6E-97E23695842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E0-4FDC-9E6E-97E23695842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E0-4FDC-9E6E-97E23695842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E0-4FDC-9E6E-97E23695842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E0-4FDC-9E6E-97E23695842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E0-4FDC-9E6E-97E23695842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E0-4FDC-9E6E-97E23695842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E0-4FDC-9E6E-97E23695842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E0-4FDC-9E6E-97E23695842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E0-4FDC-9E6E-97E23695842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E0-4FDC-9E6E-97E23695842F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-0.41638225255972694</c:v>
                </c:pt>
                <c:pt idx="1">
                  <c:v>0.71176470588235285</c:v>
                </c:pt>
                <c:pt idx="2">
                  <c:v>1.0930232558139537</c:v>
                </c:pt>
                <c:pt idx="3">
                  <c:v>-0.33955223880597019</c:v>
                </c:pt>
                <c:pt idx="4">
                  <c:v>0.81679389312977091</c:v>
                </c:pt>
                <c:pt idx="5">
                  <c:v>0.32653061224489788</c:v>
                </c:pt>
                <c:pt idx="6">
                  <c:v>-0.20701168614357257</c:v>
                </c:pt>
                <c:pt idx="7">
                  <c:v>4.1624999999999996</c:v>
                </c:pt>
                <c:pt idx="8">
                  <c:v>4.5625</c:v>
                </c:pt>
                <c:pt idx="9">
                  <c:v>0.82562277580071175</c:v>
                </c:pt>
                <c:pt idx="12">
                  <c:v>0.47101449275362328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BE0-4FDC-9E6E-97E23695842F}"/>
            </c:ext>
          </c:extLst>
        </c:ser>
        <c:ser>
          <c:idx val="4"/>
          <c:order val="5"/>
          <c:tx>
            <c:strRef>
              <c:f>'Viajeros entr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TF'!$O$185:$O$197</c:f>
              <c:numCache>
                <c:formatCode>0.0%</c:formatCode>
                <c:ptCount val="13"/>
                <c:pt idx="0">
                  <c:v>-0.3666666666666667</c:v>
                </c:pt>
                <c:pt idx="1">
                  <c:v>1.6944444444444446</c:v>
                </c:pt>
                <c:pt idx="2">
                  <c:v>2.0201342281879193</c:v>
                </c:pt>
                <c:pt idx="3">
                  <c:v>-0.30039525691699609</c:v>
                </c:pt>
                <c:pt idx="4">
                  <c:v>1.4162436548223352</c:v>
                </c:pt>
                <c:pt idx="5">
                  <c:v>5.6910569105691033E-2</c:v>
                </c:pt>
                <c:pt idx="6">
                  <c:v>3.1304347826086953</c:v>
                </c:pt>
                <c:pt idx="7">
                  <c:v>1.4437869822485205</c:v>
                </c:pt>
                <c:pt idx="8">
                  <c:v>1.4054054054054053</c:v>
                </c:pt>
                <c:pt idx="9">
                  <c:v>1.00390625</c:v>
                </c:pt>
                <c:pt idx="12">
                  <c:v>0.96557288864981183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BE0-4FDC-9E6E-97E236958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B7-4E2F-B26C-455D148EB7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TF'!$C$207:$C$219</c:f>
              <c:numCache>
                <c:formatCode>#,##0</c:formatCode>
                <c:ptCount val="13"/>
                <c:pt idx="0">
                  <c:v>206</c:v>
                </c:pt>
                <c:pt idx="1">
                  <c:v>208</c:v>
                </c:pt>
                <c:pt idx="2">
                  <c:v>206</c:v>
                </c:pt>
                <c:pt idx="3">
                  <c:v>194</c:v>
                </c:pt>
                <c:pt idx="4">
                  <c:v>146</c:v>
                </c:pt>
                <c:pt idx="5">
                  <c:v>123</c:v>
                </c:pt>
                <c:pt idx="6">
                  <c:v>89</c:v>
                </c:pt>
                <c:pt idx="7">
                  <c:v>86</c:v>
                </c:pt>
                <c:pt idx="8">
                  <c:v>62</c:v>
                </c:pt>
                <c:pt idx="9">
                  <c:v>164</c:v>
                </c:pt>
                <c:pt idx="10">
                  <c:v>127</c:v>
                </c:pt>
                <c:pt idx="11">
                  <c:v>173</c:v>
                </c:pt>
                <c:pt idx="12">
                  <c:v>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B7-4E2F-B26C-455D148EB70B}"/>
            </c:ext>
          </c:extLst>
        </c:ser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B7-4E2F-B26C-455D148EB70B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837</c:v>
                </c:pt>
                <c:pt idx="1">
                  <c:v>210</c:v>
                </c:pt>
                <c:pt idx="2">
                  <c:v>62</c:v>
                </c:pt>
                <c:pt idx="3">
                  <c:v>77</c:v>
                </c:pt>
                <c:pt idx="4">
                  <c:v>150</c:v>
                </c:pt>
                <c:pt idx="5">
                  <c:v>186</c:v>
                </c:pt>
                <c:pt idx="6">
                  <c:v>254</c:v>
                </c:pt>
                <c:pt idx="7">
                  <c:v>274</c:v>
                </c:pt>
                <c:pt idx="8">
                  <c:v>172</c:v>
                </c:pt>
                <c:pt idx="9">
                  <c:v>268</c:v>
                </c:pt>
                <c:pt idx="10">
                  <c:v>594</c:v>
                </c:pt>
                <c:pt idx="11">
                  <c:v>312</c:v>
                </c:pt>
                <c:pt idx="12">
                  <c:v>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B7-4E2F-B26C-455D148EB70B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B7-4E2F-B26C-455D148EB7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386</c:v>
                </c:pt>
                <c:pt idx="1">
                  <c:v>356</c:v>
                </c:pt>
                <c:pt idx="2">
                  <c:v>367</c:v>
                </c:pt>
                <c:pt idx="3">
                  <c:v>427</c:v>
                </c:pt>
                <c:pt idx="4">
                  <c:v>215</c:v>
                </c:pt>
                <c:pt idx="5">
                  <c:v>119</c:v>
                </c:pt>
                <c:pt idx="6">
                  <c:v>440</c:v>
                </c:pt>
                <c:pt idx="7">
                  <c:v>268</c:v>
                </c:pt>
                <c:pt idx="8">
                  <c:v>292</c:v>
                </c:pt>
                <c:pt idx="9">
                  <c:v>406</c:v>
                </c:pt>
                <c:pt idx="10">
                  <c:v>385</c:v>
                </c:pt>
                <c:pt idx="11">
                  <c:v>286</c:v>
                </c:pt>
                <c:pt idx="12">
                  <c:v>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B7-4E2F-B26C-455D148EB70B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B7-4E2F-B26C-455D148EB70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B7-4E2F-B26C-455D148EB70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605</c:v>
                </c:pt>
                <c:pt idx="1">
                  <c:v>906</c:v>
                </c:pt>
                <c:pt idx="2">
                  <c:v>552</c:v>
                </c:pt>
                <c:pt idx="3">
                  <c:v>459</c:v>
                </c:pt>
                <c:pt idx="4">
                  <c:v>656</c:v>
                </c:pt>
                <c:pt idx="5">
                  <c:v>218</c:v>
                </c:pt>
                <c:pt idx="6">
                  <c:v>248</c:v>
                </c:pt>
                <c:pt idx="7">
                  <c:v>589</c:v>
                </c:pt>
                <c:pt idx="8">
                  <c:v>484</c:v>
                </c:pt>
                <c:pt idx="9">
                  <c:v>867</c:v>
                </c:pt>
                <c:pt idx="12">
                  <c:v>5584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B7-4E2F-B26C-455D148EB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B7-4E2F-B26C-455D148EB70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B7-4E2F-B26C-455D148EB70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B7-4E2F-B26C-455D148EB70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B7-4E2F-B26C-455D148EB70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B7-4E2F-B26C-455D148EB70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B7-4E2F-B26C-455D148EB70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B7-4E2F-B26C-455D148EB70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B7-4E2F-B26C-455D148EB70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B7-4E2F-B26C-455D148EB70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B7-4E2F-B26C-455D148EB70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B7-4E2F-B26C-455D148EB70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B7-4E2F-B26C-455D148EB70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B7-4E2F-B26C-455D148EB70B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0.56735751295336789</c:v>
                </c:pt>
                <c:pt idx="1">
                  <c:v>1.5449438202247192</c:v>
                </c:pt>
                <c:pt idx="2">
                  <c:v>0.50408719346049047</c:v>
                </c:pt>
                <c:pt idx="3">
                  <c:v>7.4941451990632402E-2</c:v>
                </c:pt>
                <c:pt idx="4">
                  <c:v>2.0511627906976746</c:v>
                </c:pt>
                <c:pt idx="5">
                  <c:v>0.83193277310924363</c:v>
                </c:pt>
                <c:pt idx="6">
                  <c:v>-0.4363636363636364</c:v>
                </c:pt>
                <c:pt idx="7">
                  <c:v>1.1977611940298507</c:v>
                </c:pt>
                <c:pt idx="8">
                  <c:v>0.65753424657534243</c:v>
                </c:pt>
                <c:pt idx="9">
                  <c:v>1.1354679802955663</c:v>
                </c:pt>
                <c:pt idx="12">
                  <c:v>0.70451770451770446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B7-4E2F-B26C-455D148EB70B}"/>
            </c:ext>
          </c:extLst>
        </c:ser>
        <c:ser>
          <c:idx val="4"/>
          <c:order val="5"/>
          <c:tx>
            <c:strRef>
              <c:f>'Viajeros entr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TF'!$O$207:$O$219</c:f>
              <c:numCache>
                <c:formatCode>0.0%</c:formatCode>
                <c:ptCount val="13"/>
                <c:pt idx="0">
                  <c:v>1.936893203883495</c:v>
                </c:pt>
                <c:pt idx="1">
                  <c:v>3.3557692307692308</c:v>
                </c:pt>
                <c:pt idx="2">
                  <c:v>1.679611650485437</c:v>
                </c:pt>
                <c:pt idx="3">
                  <c:v>1.365979381443299</c:v>
                </c:pt>
                <c:pt idx="4">
                  <c:v>3.493150684931507</c:v>
                </c:pt>
                <c:pt idx="5">
                  <c:v>0.77235772357723587</c:v>
                </c:pt>
                <c:pt idx="6">
                  <c:v>1.7865168539325844</c:v>
                </c:pt>
                <c:pt idx="7">
                  <c:v>5.8488372093023253</c:v>
                </c:pt>
                <c:pt idx="8">
                  <c:v>6.806451612903226</c:v>
                </c:pt>
                <c:pt idx="9">
                  <c:v>4.2865853658536581</c:v>
                </c:pt>
                <c:pt idx="12">
                  <c:v>2.7628032345013476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AB7-4E2F-B26C-455D148EB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E-4A2E-8F50-0F1C11A7CDA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TF'!$C$229:$C$241</c:f>
              <c:numCache>
                <c:formatCode>#,##0</c:formatCode>
                <c:ptCount val="13"/>
                <c:pt idx="0">
                  <c:v>270</c:v>
                </c:pt>
                <c:pt idx="1">
                  <c:v>216</c:v>
                </c:pt>
                <c:pt idx="2">
                  <c:v>149</c:v>
                </c:pt>
                <c:pt idx="3">
                  <c:v>253</c:v>
                </c:pt>
                <c:pt idx="4">
                  <c:v>197</c:v>
                </c:pt>
                <c:pt idx="5">
                  <c:v>123</c:v>
                </c:pt>
                <c:pt idx="6">
                  <c:v>115</c:v>
                </c:pt>
                <c:pt idx="7">
                  <c:v>169</c:v>
                </c:pt>
                <c:pt idx="8">
                  <c:v>111</c:v>
                </c:pt>
                <c:pt idx="9">
                  <c:v>256</c:v>
                </c:pt>
                <c:pt idx="10">
                  <c:v>225</c:v>
                </c:pt>
                <c:pt idx="11">
                  <c:v>385</c:v>
                </c:pt>
                <c:pt idx="12">
                  <c:v>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E-4A2E-8F50-0F1C11A7CDA4}"/>
            </c:ext>
          </c:extLst>
        </c:ser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3E-4A2E-8F50-0F1C11A7CDA4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210</c:v>
                </c:pt>
                <c:pt idx="1">
                  <c:v>211</c:v>
                </c:pt>
                <c:pt idx="2">
                  <c:v>444</c:v>
                </c:pt>
                <c:pt idx="3">
                  <c:v>426</c:v>
                </c:pt>
                <c:pt idx="4">
                  <c:v>20</c:v>
                </c:pt>
                <c:pt idx="5">
                  <c:v>166</c:v>
                </c:pt>
                <c:pt idx="6">
                  <c:v>436</c:v>
                </c:pt>
                <c:pt idx="7">
                  <c:v>130</c:v>
                </c:pt>
                <c:pt idx="8">
                  <c:v>393</c:v>
                </c:pt>
                <c:pt idx="9">
                  <c:v>197</c:v>
                </c:pt>
                <c:pt idx="10">
                  <c:v>391</c:v>
                </c:pt>
                <c:pt idx="11">
                  <c:v>224</c:v>
                </c:pt>
                <c:pt idx="12">
                  <c:v>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3E-4A2E-8F50-0F1C11A7CDA4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3E-4A2E-8F50-0F1C11A7CDA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293</c:v>
                </c:pt>
                <c:pt idx="1">
                  <c:v>340</c:v>
                </c:pt>
                <c:pt idx="2">
                  <c:v>215</c:v>
                </c:pt>
                <c:pt idx="3">
                  <c:v>268</c:v>
                </c:pt>
                <c:pt idx="4">
                  <c:v>262</c:v>
                </c:pt>
                <c:pt idx="5">
                  <c:v>98</c:v>
                </c:pt>
                <c:pt idx="6">
                  <c:v>599</c:v>
                </c:pt>
                <c:pt idx="7">
                  <c:v>80</c:v>
                </c:pt>
                <c:pt idx="8">
                  <c:v>48</c:v>
                </c:pt>
                <c:pt idx="9">
                  <c:v>281</c:v>
                </c:pt>
                <c:pt idx="10">
                  <c:v>116</c:v>
                </c:pt>
                <c:pt idx="11">
                  <c:v>99</c:v>
                </c:pt>
                <c:pt idx="12">
                  <c:v>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3E-4A2E-8F50-0F1C11A7CDA4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3E-4A2E-8F50-0F1C11A7CD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63E-4A2E-8F50-0F1C11A7CDA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171</c:v>
                </c:pt>
                <c:pt idx="1">
                  <c:v>582</c:v>
                </c:pt>
                <c:pt idx="2">
                  <c:v>450</c:v>
                </c:pt>
                <c:pt idx="3">
                  <c:v>177</c:v>
                </c:pt>
                <c:pt idx="4">
                  <c:v>476</c:v>
                </c:pt>
                <c:pt idx="5">
                  <c:v>130</c:v>
                </c:pt>
                <c:pt idx="6">
                  <c:v>475</c:v>
                </c:pt>
                <c:pt idx="7">
                  <c:v>413</c:v>
                </c:pt>
                <c:pt idx="8">
                  <c:v>267</c:v>
                </c:pt>
                <c:pt idx="9">
                  <c:v>513</c:v>
                </c:pt>
                <c:pt idx="12">
                  <c:v>3654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3E-4A2E-8F50-0F1C11A7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3E-4A2E-8F50-0F1C11A7CD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3E-4A2E-8F50-0F1C11A7CD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3E-4A2E-8F50-0F1C11A7CD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3E-4A2E-8F50-0F1C11A7CD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3E-4A2E-8F50-0F1C11A7CD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3E-4A2E-8F50-0F1C11A7CD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3E-4A2E-8F50-0F1C11A7CD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3E-4A2E-8F50-0F1C11A7CD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3E-4A2E-8F50-0F1C11A7CD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3E-4A2E-8F50-0F1C11A7CD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3E-4A2E-8F50-0F1C11A7CD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3E-4A2E-8F50-0F1C11A7CD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3E-4A2E-8F50-0F1C11A7CDA4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-0.41638225255972694</c:v>
                </c:pt>
                <c:pt idx="1">
                  <c:v>0.71176470588235285</c:v>
                </c:pt>
                <c:pt idx="2">
                  <c:v>1.0930232558139537</c:v>
                </c:pt>
                <c:pt idx="3">
                  <c:v>-0.33955223880597019</c:v>
                </c:pt>
                <c:pt idx="4">
                  <c:v>0.81679389312977091</c:v>
                </c:pt>
                <c:pt idx="5">
                  <c:v>0.32653061224489788</c:v>
                </c:pt>
                <c:pt idx="6">
                  <c:v>-0.20701168614357257</c:v>
                </c:pt>
                <c:pt idx="7">
                  <c:v>4.1624999999999996</c:v>
                </c:pt>
                <c:pt idx="8">
                  <c:v>4.5625</c:v>
                </c:pt>
                <c:pt idx="9">
                  <c:v>0.82562277580071175</c:v>
                </c:pt>
                <c:pt idx="12">
                  <c:v>0.47101449275362328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3E-4A2E-8F50-0F1C11A7CDA4}"/>
            </c:ext>
          </c:extLst>
        </c:ser>
        <c:ser>
          <c:idx val="4"/>
          <c:order val="5"/>
          <c:tx>
            <c:strRef>
              <c:f>'Viajeros entr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TF'!$O$229:$O$241</c:f>
              <c:numCache>
                <c:formatCode>0.0%</c:formatCode>
                <c:ptCount val="13"/>
                <c:pt idx="0">
                  <c:v>-0.3666666666666667</c:v>
                </c:pt>
                <c:pt idx="1">
                  <c:v>1.6944444444444446</c:v>
                </c:pt>
                <c:pt idx="2">
                  <c:v>2.0201342281879193</c:v>
                </c:pt>
                <c:pt idx="3">
                  <c:v>-0.30039525691699609</c:v>
                </c:pt>
                <c:pt idx="4">
                  <c:v>1.4162436548223352</c:v>
                </c:pt>
                <c:pt idx="5">
                  <c:v>5.6910569105691033E-2</c:v>
                </c:pt>
                <c:pt idx="6">
                  <c:v>3.1304347826086953</c:v>
                </c:pt>
                <c:pt idx="7">
                  <c:v>1.4437869822485205</c:v>
                </c:pt>
                <c:pt idx="8">
                  <c:v>1.4054054054054053</c:v>
                </c:pt>
                <c:pt idx="9">
                  <c:v>1.00390625</c:v>
                </c:pt>
                <c:pt idx="12">
                  <c:v>0.96557288864981183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63E-4A2E-8F50-0F1C11A7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70-4653-9F1E-AD2F311F1F2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TF'!$C$251:$C$263</c:f>
              <c:numCache>
                <c:formatCode>#,##0</c:formatCode>
                <c:ptCount val="13"/>
                <c:pt idx="0">
                  <c:v>292</c:v>
                </c:pt>
                <c:pt idx="1">
                  <c:v>293</c:v>
                </c:pt>
                <c:pt idx="2">
                  <c:v>354</c:v>
                </c:pt>
                <c:pt idx="3">
                  <c:v>131</c:v>
                </c:pt>
                <c:pt idx="4">
                  <c:v>18</c:v>
                </c:pt>
                <c:pt idx="5">
                  <c:v>18</c:v>
                </c:pt>
                <c:pt idx="6">
                  <c:v>67</c:v>
                </c:pt>
                <c:pt idx="7">
                  <c:v>26</c:v>
                </c:pt>
                <c:pt idx="8">
                  <c:v>2</c:v>
                </c:pt>
                <c:pt idx="9">
                  <c:v>358</c:v>
                </c:pt>
                <c:pt idx="10">
                  <c:v>298</c:v>
                </c:pt>
                <c:pt idx="11">
                  <c:v>345</c:v>
                </c:pt>
                <c:pt idx="12">
                  <c:v>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0-4653-9F1E-AD2F311F1F28}"/>
            </c:ext>
          </c:extLst>
        </c:ser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70-4653-9F1E-AD2F311F1F28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480</c:v>
                </c:pt>
                <c:pt idx="1">
                  <c:v>216</c:v>
                </c:pt>
                <c:pt idx="2">
                  <c:v>206</c:v>
                </c:pt>
                <c:pt idx="3">
                  <c:v>98</c:v>
                </c:pt>
                <c:pt idx="4">
                  <c:v>2</c:v>
                </c:pt>
                <c:pt idx="5">
                  <c:v>39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350</c:v>
                </c:pt>
                <c:pt idx="10">
                  <c:v>714</c:v>
                </c:pt>
                <c:pt idx="11">
                  <c:v>747</c:v>
                </c:pt>
                <c:pt idx="12">
                  <c:v>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70-4653-9F1E-AD2F311F1F28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70-4653-9F1E-AD2F311F1F2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1197</c:v>
                </c:pt>
                <c:pt idx="1">
                  <c:v>1156</c:v>
                </c:pt>
                <c:pt idx="2">
                  <c:v>656</c:v>
                </c:pt>
                <c:pt idx="3">
                  <c:v>191</c:v>
                </c:pt>
                <c:pt idx="4">
                  <c:v>1</c:v>
                </c:pt>
                <c:pt idx="5">
                  <c:v>0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284</c:v>
                </c:pt>
                <c:pt idx="10">
                  <c:v>139</c:v>
                </c:pt>
                <c:pt idx="11">
                  <c:v>127</c:v>
                </c:pt>
                <c:pt idx="12">
                  <c:v>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70-4653-9F1E-AD2F311F1F28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F70-4653-9F1E-AD2F311F1F2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BF70-4653-9F1E-AD2F311F1F2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268</c:v>
                </c:pt>
                <c:pt idx="1">
                  <c:v>797</c:v>
                </c:pt>
                <c:pt idx="2">
                  <c:v>1053</c:v>
                </c:pt>
                <c:pt idx="3">
                  <c:v>94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33</c:v>
                </c:pt>
                <c:pt idx="9">
                  <c:v>249</c:v>
                </c:pt>
                <c:pt idx="12">
                  <c:v>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70-4653-9F1E-AD2F311F1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70-4653-9F1E-AD2F311F1F2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70-4653-9F1E-AD2F311F1F2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70-4653-9F1E-AD2F311F1F2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70-4653-9F1E-AD2F311F1F2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70-4653-9F1E-AD2F311F1F2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70-4653-9F1E-AD2F311F1F2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70-4653-9F1E-AD2F311F1F2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70-4653-9F1E-AD2F311F1F2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70-4653-9F1E-AD2F311F1F2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70-4653-9F1E-AD2F311F1F2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70-4653-9F1E-AD2F311F1F2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70-4653-9F1E-AD2F311F1F2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70-4653-9F1E-AD2F311F1F28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-0.77610693400167086</c:v>
                </c:pt>
                <c:pt idx="1">
                  <c:v>-0.31055363321799312</c:v>
                </c:pt>
                <c:pt idx="2">
                  <c:v>0.60518292682926833</c:v>
                </c:pt>
                <c:pt idx="3">
                  <c:v>-0.50785340314136129</c:v>
                </c:pt>
                <c:pt idx="4">
                  <c:v>-1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32</c:v>
                </c:pt>
                <c:pt idx="9">
                  <c:v>-0.12323943661971826</c:v>
                </c:pt>
                <c:pt idx="12">
                  <c:v>-0.29034090909090904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F70-4653-9F1E-AD2F311F1F28}"/>
            </c:ext>
          </c:extLst>
        </c:ser>
        <c:ser>
          <c:idx val="4"/>
          <c:order val="5"/>
          <c:tx>
            <c:strRef>
              <c:f>'Viajeros entr evol mensu TF'!$O$250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TF'!$O$251:$O$263</c:f>
              <c:numCache>
                <c:formatCode>0.0%</c:formatCode>
                <c:ptCount val="13"/>
                <c:pt idx="0">
                  <c:v>-8.2191780821917804E-2</c:v>
                </c:pt>
                <c:pt idx="1">
                  <c:v>1.7201365187713309</c:v>
                </c:pt>
                <c:pt idx="2">
                  <c:v>1.9745762711864407</c:v>
                </c:pt>
                <c:pt idx="3">
                  <c:v>-0.28244274809160308</c:v>
                </c:pt>
                <c:pt idx="4">
                  <c:v>-1</c:v>
                </c:pt>
                <c:pt idx="5">
                  <c:v>-0.77777777777777779</c:v>
                </c:pt>
                <c:pt idx="6">
                  <c:v>-1</c:v>
                </c:pt>
                <c:pt idx="7">
                  <c:v>-1</c:v>
                </c:pt>
                <c:pt idx="8">
                  <c:v>15.5</c:v>
                </c:pt>
                <c:pt idx="9">
                  <c:v>-0.3044692737430168</c:v>
                </c:pt>
                <c:pt idx="12">
                  <c:v>0.60230917254650418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F70-4653-9F1E-AD2F311F1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DF-421C-A048-FB747E4FE5C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TF'!$C$273:$C$285</c:f>
              <c:numCache>
                <c:formatCode>#,##0</c:formatCode>
                <c:ptCount val="13"/>
                <c:pt idx="0">
                  <c:v>287</c:v>
                </c:pt>
                <c:pt idx="1">
                  <c:v>311</c:v>
                </c:pt>
                <c:pt idx="2">
                  <c:v>471</c:v>
                </c:pt>
                <c:pt idx="3">
                  <c:v>153</c:v>
                </c:pt>
                <c:pt idx="4">
                  <c:v>21</c:v>
                </c:pt>
                <c:pt idx="5">
                  <c:v>31</c:v>
                </c:pt>
                <c:pt idx="6">
                  <c:v>26</c:v>
                </c:pt>
                <c:pt idx="7">
                  <c:v>37</c:v>
                </c:pt>
                <c:pt idx="8">
                  <c:v>9</c:v>
                </c:pt>
                <c:pt idx="9">
                  <c:v>290</c:v>
                </c:pt>
                <c:pt idx="10">
                  <c:v>313</c:v>
                </c:pt>
                <c:pt idx="11">
                  <c:v>353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F-421C-A048-FB747E4FE5C0}"/>
            </c:ext>
          </c:extLst>
        </c:ser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DF-421C-A048-FB747E4FE5C0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164</c:v>
                </c:pt>
                <c:pt idx="1">
                  <c:v>149</c:v>
                </c:pt>
                <c:pt idx="2">
                  <c:v>4</c:v>
                </c:pt>
                <c:pt idx="3">
                  <c:v>1</c:v>
                </c:pt>
                <c:pt idx="4">
                  <c:v>13</c:v>
                </c:pt>
                <c:pt idx="5">
                  <c:v>87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42</c:v>
                </c:pt>
                <c:pt idx="10">
                  <c:v>218</c:v>
                </c:pt>
                <c:pt idx="11">
                  <c:v>263</c:v>
                </c:pt>
                <c:pt idx="12">
                  <c:v>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DF-421C-A048-FB747E4FE5C0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DF-421C-A048-FB747E4FE5C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310</c:v>
                </c:pt>
                <c:pt idx="1">
                  <c:v>218</c:v>
                </c:pt>
                <c:pt idx="2">
                  <c:v>204</c:v>
                </c:pt>
                <c:pt idx="3">
                  <c:v>186</c:v>
                </c:pt>
                <c:pt idx="4">
                  <c:v>16</c:v>
                </c:pt>
                <c:pt idx="5">
                  <c:v>2</c:v>
                </c:pt>
                <c:pt idx="6">
                  <c:v>27</c:v>
                </c:pt>
                <c:pt idx="7">
                  <c:v>9</c:v>
                </c:pt>
                <c:pt idx="8">
                  <c:v>3</c:v>
                </c:pt>
                <c:pt idx="9">
                  <c:v>95</c:v>
                </c:pt>
                <c:pt idx="10">
                  <c:v>10</c:v>
                </c:pt>
                <c:pt idx="11">
                  <c:v>48</c:v>
                </c:pt>
                <c:pt idx="12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DF-421C-A048-FB747E4FE5C0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DF-421C-A048-FB747E4FE5C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DF-421C-A048-FB747E4FE5C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502</c:v>
                </c:pt>
                <c:pt idx="1">
                  <c:v>380</c:v>
                </c:pt>
                <c:pt idx="2">
                  <c:v>460</c:v>
                </c:pt>
                <c:pt idx="3">
                  <c:v>276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47</c:v>
                </c:pt>
                <c:pt idx="9">
                  <c:v>140</c:v>
                </c:pt>
                <c:pt idx="12">
                  <c:v>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DF-421C-A048-FB747E4FE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DF-421C-A048-FB747E4FE5C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DF-421C-A048-FB747E4FE5C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DF-421C-A048-FB747E4FE5C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DF-421C-A048-FB747E4FE5C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DF-421C-A048-FB747E4FE5C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DF-421C-A048-FB747E4FE5C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DF-421C-A048-FB747E4FE5C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DF-421C-A048-FB747E4FE5C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DF-421C-A048-FB747E4FE5C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DF-421C-A048-FB747E4FE5C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DF-421C-A048-FB747E4FE5C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DF-421C-A048-FB747E4FE5C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DF-421C-A048-FB747E4FE5C0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0.61935483870967745</c:v>
                </c:pt>
                <c:pt idx="1">
                  <c:v>0.74311926605504586</c:v>
                </c:pt>
                <c:pt idx="2">
                  <c:v>1.2549019607843137</c:v>
                </c:pt>
                <c:pt idx="3">
                  <c:v>0.4838709677419355</c:v>
                </c:pt>
                <c:pt idx="4">
                  <c:v>0.375</c:v>
                </c:pt>
                <c:pt idx="5">
                  <c:v>-0.5</c:v>
                </c:pt>
                <c:pt idx="6">
                  <c:v>-1</c:v>
                </c:pt>
                <c:pt idx="7">
                  <c:v>-1</c:v>
                </c:pt>
                <c:pt idx="8">
                  <c:v>14.666666666666666</c:v>
                </c:pt>
                <c:pt idx="9">
                  <c:v>0.47368421052631571</c:v>
                </c:pt>
                <c:pt idx="12">
                  <c:v>0.70841121495327108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CDF-421C-A048-FB747E4FE5C0}"/>
            </c:ext>
          </c:extLst>
        </c:ser>
        <c:ser>
          <c:idx val="4"/>
          <c:order val="5"/>
          <c:tx>
            <c:strRef>
              <c:f>'Viajeros entr evol mensu TF'!$O$272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TF'!$O$273:$O$285</c:f>
              <c:numCache>
                <c:formatCode>0.0%</c:formatCode>
                <c:ptCount val="13"/>
                <c:pt idx="0">
                  <c:v>0.74912891986062724</c:v>
                </c:pt>
                <c:pt idx="1">
                  <c:v>0.22186495176848875</c:v>
                </c:pt>
                <c:pt idx="2">
                  <c:v>-2.3354564755838636E-2</c:v>
                </c:pt>
                <c:pt idx="3">
                  <c:v>0.80392156862745101</c:v>
                </c:pt>
                <c:pt idx="4">
                  <c:v>4.7619047619047672E-2</c:v>
                </c:pt>
                <c:pt idx="5">
                  <c:v>-0.967741935483871</c:v>
                </c:pt>
                <c:pt idx="6">
                  <c:v>-1</c:v>
                </c:pt>
                <c:pt idx="7">
                  <c:v>-1</c:v>
                </c:pt>
                <c:pt idx="8">
                  <c:v>4.2222222222222223</c:v>
                </c:pt>
                <c:pt idx="9">
                  <c:v>-0.51724137931034475</c:v>
                </c:pt>
                <c:pt idx="12">
                  <c:v>0.11735941320293408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CDF-421C-A048-FB747E4FE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CA-48B7-A5B2-1C22CD7EE7A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cat'!$C$9:$C$21</c:f>
              <c:numCache>
                <c:formatCode>#,##0</c:formatCode>
                <c:ptCount val="13"/>
                <c:pt idx="0">
                  <c:v>9792</c:v>
                </c:pt>
                <c:pt idx="1">
                  <c:v>10626</c:v>
                </c:pt>
                <c:pt idx="2">
                  <c:v>10617</c:v>
                </c:pt>
                <c:pt idx="3">
                  <c:v>11067</c:v>
                </c:pt>
                <c:pt idx="4">
                  <c:v>10686</c:v>
                </c:pt>
                <c:pt idx="5">
                  <c:v>11404</c:v>
                </c:pt>
                <c:pt idx="6">
                  <c:v>13016</c:v>
                </c:pt>
                <c:pt idx="7">
                  <c:v>14488</c:v>
                </c:pt>
                <c:pt idx="8">
                  <c:v>11945</c:v>
                </c:pt>
                <c:pt idx="9">
                  <c:v>13119</c:v>
                </c:pt>
                <c:pt idx="10">
                  <c:v>9620</c:v>
                </c:pt>
                <c:pt idx="11">
                  <c:v>10746</c:v>
                </c:pt>
                <c:pt idx="12">
                  <c:v>137126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A-48B7-A5B2-1C22CD7EE7A1}"/>
            </c:ext>
          </c:extLst>
        </c:ser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CA-48B7-A5B2-1C22CD7EE7A1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9896</c:v>
                </c:pt>
                <c:pt idx="1">
                  <c:v>10397</c:v>
                </c:pt>
                <c:pt idx="2">
                  <c:v>10842</c:v>
                </c:pt>
                <c:pt idx="3">
                  <c:v>13123</c:v>
                </c:pt>
                <c:pt idx="4">
                  <c:v>12688</c:v>
                </c:pt>
                <c:pt idx="5">
                  <c:v>10420</c:v>
                </c:pt>
                <c:pt idx="6">
                  <c:v>24503</c:v>
                </c:pt>
                <c:pt idx="7">
                  <c:v>14928</c:v>
                </c:pt>
                <c:pt idx="8">
                  <c:v>10763</c:v>
                </c:pt>
                <c:pt idx="9">
                  <c:v>14777</c:v>
                </c:pt>
                <c:pt idx="10">
                  <c:v>14622</c:v>
                </c:pt>
                <c:pt idx="11">
                  <c:v>14121</c:v>
                </c:pt>
                <c:pt idx="12">
                  <c:v>161080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CA-48B7-A5B2-1C22CD7EE7A1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CA-48B7-A5B2-1C22CD7EE7A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17947</c:v>
                </c:pt>
                <c:pt idx="1">
                  <c:v>18389</c:v>
                </c:pt>
                <c:pt idx="2">
                  <c:v>16137</c:v>
                </c:pt>
                <c:pt idx="3">
                  <c:v>11699</c:v>
                </c:pt>
                <c:pt idx="4">
                  <c:v>7550</c:v>
                </c:pt>
                <c:pt idx="5">
                  <c:v>14934</c:v>
                </c:pt>
                <c:pt idx="6">
                  <c:v>23244</c:v>
                </c:pt>
                <c:pt idx="7">
                  <c:v>11309</c:v>
                </c:pt>
                <c:pt idx="8">
                  <c:v>16386</c:v>
                </c:pt>
                <c:pt idx="9">
                  <c:v>17351</c:v>
                </c:pt>
                <c:pt idx="10">
                  <c:v>12399</c:v>
                </c:pt>
                <c:pt idx="11">
                  <c:v>12492</c:v>
                </c:pt>
                <c:pt idx="12">
                  <c:v>179837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CA-48B7-A5B2-1C22CD7EE7A1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ECA-48B7-A5B2-1C22CD7EE7A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ECA-48B7-A5B2-1C22CD7EE7A1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15841</c:v>
                </c:pt>
                <c:pt idx="1">
                  <c:v>24407</c:v>
                </c:pt>
                <c:pt idx="2">
                  <c:v>20474</c:v>
                </c:pt>
                <c:pt idx="3">
                  <c:v>17811</c:v>
                </c:pt>
                <c:pt idx="4">
                  <c:v>22267</c:v>
                </c:pt>
                <c:pt idx="5">
                  <c:v>16055</c:v>
                </c:pt>
                <c:pt idx="6">
                  <c:v>16852</c:v>
                </c:pt>
                <c:pt idx="7">
                  <c:v>25050</c:v>
                </c:pt>
                <c:pt idx="8">
                  <c:v>17100</c:v>
                </c:pt>
                <c:pt idx="9">
                  <c:v>24595</c:v>
                </c:pt>
                <c:pt idx="12">
                  <c:v>200452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CA-48B7-A5B2-1C22CD7EE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CA-48B7-A5B2-1C22CD7EE7A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CA-48B7-A5B2-1C22CD7EE7A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CA-48B7-A5B2-1C22CD7EE7A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CA-48B7-A5B2-1C22CD7EE7A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CA-48B7-A5B2-1C22CD7EE7A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CA-48B7-A5B2-1C22CD7EE7A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CA-48B7-A5B2-1C22CD7EE7A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CA-48B7-A5B2-1C22CD7EE7A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CA-48B7-A5B2-1C22CD7EE7A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CA-48B7-A5B2-1C22CD7EE7A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CA-48B7-A5B2-1C22CD7EE7A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CA-48B7-A5B2-1C22CD7EE7A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CA-48B7-A5B2-1C22CD7EE7A1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-0.11734551735666132</c:v>
                </c:pt>
                <c:pt idx="1">
                  <c:v>0.32726086247213004</c:v>
                </c:pt>
                <c:pt idx="2">
                  <c:v>0.2687612319514161</c:v>
                </c:pt>
                <c:pt idx="3">
                  <c:v>0.52243781519788013</c:v>
                </c:pt>
                <c:pt idx="4">
                  <c:v>1.9492715231788078</c:v>
                </c:pt>
                <c:pt idx="5">
                  <c:v>7.5063613231552084E-2</c:v>
                </c:pt>
                <c:pt idx="6">
                  <c:v>-0.27499569781448974</c:v>
                </c:pt>
                <c:pt idx="7">
                  <c:v>1.2150499602086833</c:v>
                </c:pt>
                <c:pt idx="8">
                  <c:v>4.3573782497253744E-2</c:v>
                </c:pt>
                <c:pt idx="9">
                  <c:v>0.41749755057345395</c:v>
                </c:pt>
                <c:pt idx="10">
                  <c:v>-1</c:v>
                </c:pt>
                <c:pt idx="11">
                  <c:v>-1</c:v>
                </c:pt>
                <c:pt idx="12">
                  <c:v>0.29368941437662155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ECA-48B7-A5B2-1C22CD7EE7A1}"/>
            </c:ext>
          </c:extLst>
        </c:ser>
        <c:ser>
          <c:idx val="4"/>
          <c:order val="5"/>
          <c:tx>
            <c:strRef>
              <c:f>'Viajeros entr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'Viajeros entr evol mensu TF cat'!$O$9:$O$21</c:f>
              <c:numCache>
                <c:formatCode>0.0%</c:formatCode>
                <c:ptCount val="13"/>
                <c:pt idx="0">
                  <c:v>0.61774918300653603</c:v>
                </c:pt>
                <c:pt idx="1">
                  <c:v>1.2969132316958403</c:v>
                </c:pt>
                <c:pt idx="2">
                  <c:v>0.92841669021380802</c:v>
                </c:pt>
                <c:pt idx="3">
                  <c:v>0.60937923556519391</c:v>
                </c:pt>
                <c:pt idx="4">
                  <c:v>1.0837544450683136</c:v>
                </c:pt>
                <c:pt idx="5">
                  <c:v>0.4078393546124166</c:v>
                </c:pt>
                <c:pt idx="6">
                  <c:v>0.29471419791026432</c:v>
                </c:pt>
                <c:pt idx="7">
                  <c:v>0.72901711761457766</c:v>
                </c:pt>
                <c:pt idx="8">
                  <c:v>0.43156132272917547</c:v>
                </c:pt>
                <c:pt idx="9">
                  <c:v>0.8747617958685876</c:v>
                </c:pt>
                <c:pt idx="10">
                  <c:v>-1</c:v>
                </c:pt>
                <c:pt idx="11">
                  <c:v>-1</c:v>
                </c:pt>
                <c:pt idx="12">
                  <c:v>0.71678657074340535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ECA-48B7-A5B2-1C22CD7EE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B-4C71-BDD3-E52B8710EAB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cat'!$C$31:$C$43</c:f>
              <c:numCache>
                <c:formatCode>#,##0</c:formatCode>
                <c:ptCount val="13"/>
                <c:pt idx="0">
                  <c:v>9682</c:v>
                </c:pt>
                <c:pt idx="1">
                  <c:v>10532</c:v>
                </c:pt>
                <c:pt idx="2">
                  <c:v>10496</c:v>
                </c:pt>
                <c:pt idx="3">
                  <c:v>11020</c:v>
                </c:pt>
                <c:pt idx="4">
                  <c:v>10616</c:v>
                </c:pt>
                <c:pt idx="5">
                  <c:v>11273</c:v>
                </c:pt>
                <c:pt idx="6">
                  <c:v>12691</c:v>
                </c:pt>
                <c:pt idx="7">
                  <c:v>14311</c:v>
                </c:pt>
                <c:pt idx="8">
                  <c:v>11734</c:v>
                </c:pt>
                <c:pt idx="9">
                  <c:v>13046</c:v>
                </c:pt>
                <c:pt idx="10">
                  <c:v>9283</c:v>
                </c:pt>
                <c:pt idx="11">
                  <c:v>10668</c:v>
                </c:pt>
                <c:pt idx="12">
                  <c:v>135352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1B-4C71-BDD3-E52B8710EABC}"/>
            </c:ext>
          </c:extLst>
        </c:ser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1B-4C71-BDD3-E52B8710EABC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7546</c:v>
                </c:pt>
                <c:pt idx="1">
                  <c:v>9937</c:v>
                </c:pt>
                <c:pt idx="2">
                  <c:v>10258</c:v>
                </c:pt>
                <c:pt idx="3">
                  <c:v>12235</c:v>
                </c:pt>
                <c:pt idx="4">
                  <c:v>12175</c:v>
                </c:pt>
                <c:pt idx="5">
                  <c:v>10004</c:v>
                </c:pt>
                <c:pt idx="6">
                  <c:v>23736</c:v>
                </c:pt>
                <c:pt idx="7">
                  <c:v>14117</c:v>
                </c:pt>
                <c:pt idx="8">
                  <c:v>10282</c:v>
                </c:pt>
                <c:pt idx="9">
                  <c:v>13795</c:v>
                </c:pt>
                <c:pt idx="10">
                  <c:v>14034</c:v>
                </c:pt>
                <c:pt idx="11">
                  <c:v>13354</c:v>
                </c:pt>
                <c:pt idx="12">
                  <c:v>151473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1B-4C71-BDD3-E52B8710EABC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1B-4C71-BDD3-E52B8710EAB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17462</c:v>
                </c:pt>
                <c:pt idx="1">
                  <c:v>17660</c:v>
                </c:pt>
                <c:pt idx="2">
                  <c:v>15316</c:v>
                </c:pt>
                <c:pt idx="3">
                  <c:v>10715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11656</c:v>
                </c:pt>
                <c:pt idx="12">
                  <c:v>170958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1B-4C71-BDD3-E52B8710EABC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1B-4C71-BDD3-E52B8710EA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D1B-4C71-BDD3-E52B8710EAB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12086</c:v>
                </c:pt>
                <c:pt idx="1">
                  <c:v>20778</c:v>
                </c:pt>
                <c:pt idx="2">
                  <c:v>16717</c:v>
                </c:pt>
                <c:pt idx="3">
                  <c:v>15251</c:v>
                </c:pt>
                <c:pt idx="4">
                  <c:v>19282</c:v>
                </c:pt>
                <c:pt idx="5">
                  <c:v>12747</c:v>
                </c:pt>
                <c:pt idx="6">
                  <c:v>13444</c:v>
                </c:pt>
                <c:pt idx="7">
                  <c:v>21855</c:v>
                </c:pt>
                <c:pt idx="8">
                  <c:v>14091</c:v>
                </c:pt>
                <c:pt idx="9">
                  <c:v>21060</c:v>
                </c:pt>
                <c:pt idx="12">
                  <c:v>167311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1B-4C71-BDD3-E52B8710E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1B-4C71-BDD3-E52B8710EA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1B-4C71-BDD3-E52B8710EA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1B-4C71-BDD3-E52B8710EA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1B-4C71-BDD3-E52B8710EA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1B-4C71-BDD3-E52B8710EA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1B-4C71-BDD3-E52B8710EA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1B-4C71-BDD3-E52B8710EA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1B-4C71-BDD3-E52B8710EA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1B-4C71-BDD3-E52B8710EA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1B-4C71-BDD3-E52B8710EA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1B-4C71-BDD3-E52B8710EA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1B-4C71-BDD3-E52B8710EA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1B-4C71-BDD3-E52B8710EABC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-0.30786851448860386</c:v>
                </c:pt>
                <c:pt idx="1">
                  <c:v>0.17655719139297843</c:v>
                </c:pt>
                <c:pt idx="2">
                  <c:v>9.1472969443719077E-2</c:v>
                </c:pt>
                <c:pt idx="3">
                  <c:v>0.42333177788147447</c:v>
                </c:pt>
                <c:pt idx="4">
                  <c:v>1.844791974033638</c:v>
                </c:pt>
                <c:pt idx="5">
                  <c:v>-0.12150241212956581</c:v>
                </c:pt>
                <c:pt idx="6">
                  <c:v>-0.40222321031569586</c:v>
                </c:pt>
                <c:pt idx="7">
                  <c:v>1.1138407969822999</c:v>
                </c:pt>
                <c:pt idx="8">
                  <c:v>-0.1079951889599291</c:v>
                </c:pt>
                <c:pt idx="9">
                  <c:v>0.27783508282264435</c:v>
                </c:pt>
                <c:pt idx="10">
                  <c:v>-1</c:v>
                </c:pt>
                <c:pt idx="11">
                  <c:v>-1</c:v>
                </c:pt>
                <c:pt idx="12">
                  <c:v>0.13394285249545912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1B-4C71-BDD3-E52B8710EABC}"/>
            </c:ext>
          </c:extLst>
        </c:ser>
        <c:ser>
          <c:idx val="4"/>
          <c:order val="5"/>
          <c:tx>
            <c:strRef>
              <c:f>'Viajeros entr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cat'!$O$31:$O$43</c:f>
              <c:numCache>
                <c:formatCode>0.0%</c:formatCode>
                <c:ptCount val="13"/>
                <c:pt idx="0">
                  <c:v>0.24829580665151818</c:v>
                </c:pt>
                <c:pt idx="1">
                  <c:v>0.97284466388150403</c:v>
                </c:pt>
                <c:pt idx="2">
                  <c:v>0.59270198170731714</c:v>
                </c:pt>
                <c:pt idx="3">
                  <c:v>0.3839382940108893</c:v>
                </c:pt>
                <c:pt idx="4">
                  <c:v>0.81631499623210257</c:v>
                </c:pt>
                <c:pt idx="5">
                  <c:v>0.13075490109110266</c:v>
                </c:pt>
                <c:pt idx="6">
                  <c:v>5.9333385863998167E-2</c:v>
                </c:pt>
                <c:pt idx="7">
                  <c:v>0.52714694989867938</c:v>
                </c:pt>
                <c:pt idx="8">
                  <c:v>0.20086926879154587</c:v>
                </c:pt>
                <c:pt idx="9">
                  <c:v>0.61428790433849456</c:v>
                </c:pt>
                <c:pt idx="10">
                  <c:v>-1</c:v>
                </c:pt>
                <c:pt idx="11">
                  <c:v>-1</c:v>
                </c:pt>
                <c:pt idx="12">
                  <c:v>0.44982279183022666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D1B-4C71-BDD3-E52B8710E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6-4CE0-A345-A5D4CE5ECA8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cat'!$C$53:$C$65</c:f>
              <c:numCache>
                <c:formatCode>#,##0</c:formatCode>
                <c:ptCount val="13"/>
                <c:pt idx="0">
                  <c:v>8730</c:v>
                </c:pt>
                <c:pt idx="1">
                  <c:v>9521</c:v>
                </c:pt>
                <c:pt idx="2">
                  <c:v>9304</c:v>
                </c:pt>
                <c:pt idx="3">
                  <c:v>9801</c:v>
                </c:pt>
                <c:pt idx="4">
                  <c:v>9600</c:v>
                </c:pt>
                <c:pt idx="5">
                  <c:v>10049</c:v>
                </c:pt>
                <c:pt idx="6">
                  <c:v>11666</c:v>
                </c:pt>
                <c:pt idx="7">
                  <c:v>13085</c:v>
                </c:pt>
                <c:pt idx="8">
                  <c:v>10701</c:v>
                </c:pt>
                <c:pt idx="9">
                  <c:v>11878</c:v>
                </c:pt>
                <c:pt idx="10">
                  <c:v>8353</c:v>
                </c:pt>
                <c:pt idx="11">
                  <c:v>9869</c:v>
                </c:pt>
                <c:pt idx="12">
                  <c:v>122557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6-4CE0-A345-A5D4CE5ECA8F}"/>
            </c:ext>
          </c:extLst>
        </c:ser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C6-4CE0-A345-A5D4CE5ECA8F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6-4CE0-A345-A5D4CE5ECA8F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C6-4CE0-A345-A5D4CE5ECA8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6778</c:v>
                </c:pt>
                <c:pt idx="5">
                  <c:v>14510</c:v>
                </c:pt>
                <c:pt idx="6">
                  <c:v>22490</c:v>
                </c:pt>
                <c:pt idx="7">
                  <c:v>10339</c:v>
                </c:pt>
                <c:pt idx="8">
                  <c:v>15797</c:v>
                </c:pt>
                <c:pt idx="9">
                  <c:v>16481</c:v>
                </c:pt>
                <c:pt idx="10">
                  <c:v>11754</c:v>
                </c:pt>
                <c:pt idx="11">
                  <c:v>10343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C6-4CE0-A345-A5D4CE5ECA8F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C6-4CE0-A345-A5D4CE5ECA8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DC6-4CE0-A345-A5D4CE5ECA8F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DC6-4CE0-A345-A5D4CE5EC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C6-4CE0-A345-A5D4CE5ECA8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C6-4CE0-A345-A5D4CE5ECA8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C6-4CE0-A345-A5D4CE5ECA8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C6-4CE0-A345-A5D4CE5ECA8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C6-4CE0-A345-A5D4CE5ECA8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C6-4CE0-A345-A5D4CE5ECA8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C6-4CE0-A345-A5D4CE5ECA8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C6-4CE0-A345-A5D4CE5ECA8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C6-4CE0-A345-A5D4CE5ECA8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C6-4CE0-A345-A5D4CE5ECA8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C6-4CE0-A345-A5D4CE5ECA8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C6-4CE0-A345-A5D4CE5ECA8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C6-4CE0-A345-A5D4CE5ECA8F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C6-4CE0-A345-A5D4CE5ECA8F}"/>
            </c:ext>
          </c:extLst>
        </c:ser>
        <c:ser>
          <c:idx val="4"/>
          <c:order val="5"/>
          <c:tx>
            <c:strRef>
              <c:f>'Viajeros entr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DC6-4CE0-A345-A5D4CE5EC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'Viajeros entr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54-4B25-9C32-CA93AF23F01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cat'!$C$75:$C$87</c:f>
              <c:numCache>
                <c:formatCode>#,##0</c:formatCode>
                <c:ptCount val="13"/>
                <c:pt idx="0">
                  <c:v>952</c:v>
                </c:pt>
                <c:pt idx="1">
                  <c:v>1011</c:v>
                </c:pt>
                <c:pt idx="2">
                  <c:v>1192</c:v>
                </c:pt>
                <c:pt idx="3">
                  <c:v>1219</c:v>
                </c:pt>
                <c:pt idx="4">
                  <c:v>1016</c:v>
                </c:pt>
                <c:pt idx="5">
                  <c:v>1224</c:v>
                </c:pt>
                <c:pt idx="6">
                  <c:v>1025</c:v>
                </c:pt>
                <c:pt idx="7">
                  <c:v>1226</c:v>
                </c:pt>
                <c:pt idx="8">
                  <c:v>1033</c:v>
                </c:pt>
                <c:pt idx="9">
                  <c:v>1168</c:v>
                </c:pt>
                <c:pt idx="10">
                  <c:v>930</c:v>
                </c:pt>
                <c:pt idx="11">
                  <c:v>799</c:v>
                </c:pt>
                <c:pt idx="12">
                  <c:v>12795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4-4B25-9C32-CA93AF23F016}"/>
            </c:ext>
          </c:extLst>
        </c:ser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54-4B25-9C32-CA93AF23F016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54-4B25-9C32-CA93AF23F016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54-4B25-9C32-CA93AF23F01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1313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54-4B25-9C32-CA93AF23F016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554-4B25-9C32-CA93AF23F01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554-4B25-9C32-CA93AF23F01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54-4B25-9C32-CA93AF23F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54-4B25-9C32-CA93AF23F0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54-4B25-9C32-CA93AF23F0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54-4B25-9C32-CA93AF23F0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54-4B25-9C32-CA93AF23F0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54-4B25-9C32-CA93AF23F0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54-4B25-9C32-CA93AF23F0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54-4B25-9C32-CA93AF23F0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54-4B25-9C32-CA93AF23F0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54-4B25-9C32-CA93AF23F0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54-4B25-9C32-CA93AF23F0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54-4B25-9C32-CA93AF23F0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54-4B25-9C32-CA93AF23F0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54-4B25-9C32-CA93AF23F016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54-4B25-9C32-CA93AF23F016}"/>
            </c:ext>
          </c:extLst>
        </c:ser>
        <c:ser>
          <c:idx val="4"/>
          <c:order val="5"/>
          <c:tx>
            <c:strRef>
              <c:f>'Viajeros entr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cat'!$O$75:$O$87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554-4B25-9C32-CA93AF23F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cat'!$C$8:$C$21</c:f>
              <c:numCache>
                <c:formatCode>#,##0</c:formatCode>
                <c:ptCount val="14"/>
                <c:pt idx="0">
                  <c:v>179837</c:v>
                </c:pt>
                <c:pt idx="1">
                  <c:v>161080</c:v>
                </c:pt>
                <c:pt idx="2">
                  <c:v>70304</c:v>
                </c:pt>
                <c:pt idx="3">
                  <c:v>55313</c:v>
                </c:pt>
                <c:pt idx="4">
                  <c:v>137126</c:v>
                </c:pt>
                <c:pt idx="5">
                  <c:v>136881</c:v>
                </c:pt>
                <c:pt idx="6">
                  <c:v>138498</c:v>
                </c:pt>
                <c:pt idx="7">
                  <c:v>135793</c:v>
                </c:pt>
                <c:pt idx="8">
                  <c:v>139299</c:v>
                </c:pt>
                <c:pt idx="9">
                  <c:v>132148</c:v>
                </c:pt>
                <c:pt idx="10">
                  <c:v>132139</c:v>
                </c:pt>
                <c:pt idx="11">
                  <c:v>124699</c:v>
                </c:pt>
                <c:pt idx="12">
                  <c:v>116663</c:v>
                </c:pt>
                <c:pt idx="13">
                  <c:v>85522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9-4E98-8620-D1B2F519C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cat'!$D$8:$D$21</c:f>
              <c:numCache>
                <c:formatCode>0.0%</c:formatCode>
                <c:ptCount val="14"/>
                <c:pt idx="0">
                  <c:v>0.116445244598957</c:v>
                </c:pt>
                <c:pt idx="1">
                  <c:v>1.2911925352753757</c:v>
                </c:pt>
                <c:pt idx="2">
                  <c:v>0.27102127890369343</c:v>
                </c:pt>
                <c:pt idx="3">
                  <c:v>-0.59662646033574962</c:v>
                </c:pt>
                <c:pt idx="4">
                  <c:v>1.7898758775871659E-3</c:v>
                </c:pt>
                <c:pt idx="5">
                  <c:v>-1.1675258848503178E-2</c:v>
                </c:pt>
                <c:pt idx="6">
                  <c:v>1.9920025332675451E-2</c:v>
                </c:pt>
                <c:pt idx="7">
                  <c:v>-2.5168881327216952E-2</c:v>
                </c:pt>
                <c:pt idx="8">
                  <c:v>5.4113569634046677E-2</c:v>
                </c:pt>
                <c:pt idx="9">
                  <c:v>6.8110096186568825E-5</c:v>
                </c:pt>
                <c:pt idx="10">
                  <c:v>5.9663670117643175E-2</c:v>
                </c:pt>
                <c:pt idx="11">
                  <c:v>6.8882164868038664E-2</c:v>
                </c:pt>
                <c:pt idx="12">
                  <c:v>0.36412852833189113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9-4E98-8620-D1B2F519C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cat'!$C$30:$C$43</c:f>
              <c:numCache>
                <c:formatCode>#,##0</c:formatCode>
                <c:ptCount val="14"/>
                <c:pt idx="0">
                  <c:v>170958</c:v>
                </c:pt>
                <c:pt idx="1">
                  <c:v>151473</c:v>
                </c:pt>
                <c:pt idx="2">
                  <c:v>62020</c:v>
                </c:pt>
                <c:pt idx="3">
                  <c:v>54073</c:v>
                </c:pt>
                <c:pt idx="4">
                  <c:v>135352</c:v>
                </c:pt>
                <c:pt idx="5">
                  <c:v>134783</c:v>
                </c:pt>
                <c:pt idx="6">
                  <c:v>135680</c:v>
                </c:pt>
                <c:pt idx="7">
                  <c:v>133332</c:v>
                </c:pt>
                <c:pt idx="8">
                  <c:v>137687</c:v>
                </c:pt>
                <c:pt idx="9">
                  <c:v>130010</c:v>
                </c:pt>
                <c:pt idx="10">
                  <c:v>130442</c:v>
                </c:pt>
                <c:pt idx="11">
                  <c:v>123197</c:v>
                </c:pt>
                <c:pt idx="12">
                  <c:v>115291</c:v>
                </c:pt>
                <c:pt idx="13">
                  <c:v>84292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2-4B0E-AA89-EC3974E3F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cat'!$D$29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cat'!$B$30:$B$43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cat'!$D$30:$D$43</c:f>
              <c:numCache>
                <c:formatCode>0.0%</c:formatCode>
                <c:ptCount val="14"/>
                <c:pt idx="0">
                  <c:v>0.12863678675407497</c:v>
                </c:pt>
                <c:pt idx="1">
                  <c:v>1.4423250564334085</c:v>
                </c:pt>
                <c:pt idx="2">
                  <c:v>0.14696798772030406</c:v>
                </c:pt>
                <c:pt idx="3">
                  <c:v>-0.60050091612979495</c:v>
                </c:pt>
                <c:pt idx="4">
                  <c:v>4.2216006469659728E-3</c:v>
                </c:pt>
                <c:pt idx="5">
                  <c:v>-6.611143867924496E-3</c:v>
                </c:pt>
                <c:pt idx="6">
                  <c:v>1.7610176101761077E-2</c:v>
                </c:pt>
                <c:pt idx="7">
                  <c:v>-3.1629710865949567E-2</c:v>
                </c:pt>
                <c:pt idx="8">
                  <c:v>5.9049303899699979E-2</c:v>
                </c:pt>
                <c:pt idx="9">
                  <c:v>-3.3118167461400061E-3</c:v>
                </c:pt>
                <c:pt idx="10">
                  <c:v>5.8808250200897749E-2</c:v>
                </c:pt>
                <c:pt idx="11">
                  <c:v>6.8574303284731686E-2</c:v>
                </c:pt>
                <c:pt idx="12">
                  <c:v>0.36775731979310011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2-4B0E-AA89-EC3974E3F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cat'!$C$52:$C$65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122557</c:v>
                </c:pt>
                <c:pt idx="5">
                  <c:v>120334</c:v>
                </c:pt>
                <c:pt idx="6">
                  <c:v>110264</c:v>
                </c:pt>
                <c:pt idx="7">
                  <c:v>90256</c:v>
                </c:pt>
                <c:pt idx="8">
                  <c:v>94284</c:v>
                </c:pt>
                <c:pt idx="9">
                  <c:v>93860</c:v>
                </c:pt>
                <c:pt idx="10">
                  <c:v>91239</c:v>
                </c:pt>
                <c:pt idx="11">
                  <c:v>86484</c:v>
                </c:pt>
                <c:pt idx="12">
                  <c:v>82832</c:v>
                </c:pt>
                <c:pt idx="13">
                  <c:v>51920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F-402C-9F0D-74940010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cat'!$D$51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cat'!$B$52:$B$65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'Viajeros entr evol anual TF cat'!$D$52:$D$65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1.8473581863812427E-2</c:v>
                </c:pt>
                <c:pt idx="5">
                  <c:v>9.1326271493869182E-2</c:v>
                </c:pt>
                <c:pt idx="6">
                  <c:v>0.22168055309342316</c:v>
                </c:pt>
                <c:pt idx="7">
                  <c:v>-4.27219888846464E-2</c:v>
                </c:pt>
                <c:pt idx="8">
                  <c:v>4.5173662902193712E-3</c:v>
                </c:pt>
                <c:pt idx="9">
                  <c:v>2.8726750621992814E-2</c:v>
                </c:pt>
                <c:pt idx="10">
                  <c:v>5.4981268211460987E-2</c:v>
                </c:pt>
                <c:pt idx="11">
                  <c:v>4.4089240873092628E-2</c:v>
                </c:pt>
                <c:pt idx="12">
                  <c:v>0.5953775038520801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F-402C-9F0D-74940010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'!$V$6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EA-44B8-996F-46AC89A6F27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EA-44B8-996F-46AC89A6F2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5EA-44B8-996F-46AC89A6F2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5EA-44B8-996F-46AC89A6F2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5EA-44B8-996F-46AC89A6F27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5EA-44B8-996F-46AC89A6F27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5EA-44B8-996F-46AC89A6F2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5EA-44B8-996F-46AC89A6F2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'!$V$8:$V$9,'viaj entrados lugar resid años '!$V$12:$V$20)</c:f>
              <c:numCache>
                <c:formatCode>#,##0</c:formatCode>
                <c:ptCount val="11"/>
                <c:pt idx="0">
                  <c:v>179837</c:v>
                </c:pt>
                <c:pt idx="1">
                  <c:v>47068</c:v>
                </c:pt>
                <c:pt idx="2">
                  <c:v>132769</c:v>
                </c:pt>
                <c:pt idx="3">
                  <c:v>50457</c:v>
                </c:pt>
                <c:pt idx="4">
                  <c:v>10955</c:v>
                </c:pt>
                <c:pt idx="5">
                  <c:v>15837</c:v>
                </c:pt>
                <c:pt idx="6">
                  <c:v>3947</c:v>
                </c:pt>
                <c:pt idx="7">
                  <c:v>2699</c:v>
                </c:pt>
                <c:pt idx="8">
                  <c:v>3786</c:v>
                </c:pt>
                <c:pt idx="9">
                  <c:v>1128</c:v>
                </c:pt>
                <c:pt idx="10">
                  <c:v>43960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EA-44B8-996F-46AC89A6F272}"/>
            </c:ext>
          </c:extLst>
        </c:ser>
        <c:ser>
          <c:idx val="1"/>
          <c:order val="1"/>
          <c:tx>
            <c:strRef>
              <c:f>'viaj entrados lugar resid años '!$W$6</c:f>
              <c:strCache>
                <c:ptCount val="1"/>
                <c:pt idx="0">
                  <c:v>var. 23/22</c:v>
                </c:pt>
              </c:strCache>
            </c:strRef>
          </c:tx>
          <c:invertIfNegative val="0"/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0.116445244598957</c:v>
                </c:pt>
                <c:pt idx="1">
                  <c:v>0.45383783783783782</c:v>
                </c:pt>
                <c:pt idx="2">
                  <c:v>3.1576084845188701E-2</c:v>
                </c:pt>
                <c:pt idx="3">
                  <c:v>-0.10028351848219541</c:v>
                </c:pt>
                <c:pt idx="4">
                  <c:v>0.41391326794011363</c:v>
                </c:pt>
                <c:pt idx="5">
                  <c:v>-0.12245802626475311</c:v>
                </c:pt>
                <c:pt idx="6">
                  <c:v>0.16224970553592466</c:v>
                </c:pt>
                <c:pt idx="7">
                  <c:v>-0.16902709359605916</c:v>
                </c:pt>
                <c:pt idx="8">
                  <c:v>0.3168695652173914</c:v>
                </c:pt>
                <c:pt idx="9">
                  <c:v>0.16649431230610134</c:v>
                </c:pt>
                <c:pt idx="10">
                  <c:v>0.20958644030487306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EA-44B8-996F-46AC89A6F27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5EA-44B8-996F-46AC89A6F27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5EA-44B8-996F-46AC89A6F27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5EA-44B8-996F-46AC89A6F27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5EA-44B8-996F-46AC89A6F27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5EA-44B8-996F-46AC89A6F27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5EA-44B8-996F-46AC89A6F27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5EA-44B8-996F-46AC89A6F272}"/>
              </c:ext>
            </c:extLst>
          </c:dPt>
          <c:cat>
            <c:strRef>
              <c:f>('viaj entrados lugar resid años '!$P$8:$P$9,'viaj entrados lugar resid años '!$P$12:$P$20)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'!$AA$8:$AA$9,'viaj entrados lugar resid años '!$AA$12:$AA$20)</c:f>
              <c:numCache>
                <c:formatCode>0.0%</c:formatCode>
                <c:ptCount val="11"/>
                <c:pt idx="0">
                  <c:v>1</c:v>
                </c:pt>
                <c:pt idx="1">
                  <c:v>0.26172589622825115</c:v>
                </c:pt>
                <c:pt idx="2">
                  <c:v>0.73827410377174885</c:v>
                </c:pt>
                <c:pt idx="3">
                  <c:v>0.28057073905814711</c:v>
                </c:pt>
                <c:pt idx="4">
                  <c:v>6.0916274181620024E-2</c:v>
                </c:pt>
                <c:pt idx="5">
                  <c:v>8.8063079344072689E-2</c:v>
                </c:pt>
                <c:pt idx="6">
                  <c:v>2.1947652596517958E-2</c:v>
                </c:pt>
                <c:pt idx="7">
                  <c:v>1.5008035053965535E-2</c:v>
                </c:pt>
                <c:pt idx="8">
                  <c:v>2.1052397448800858E-2</c:v>
                </c:pt>
                <c:pt idx="9">
                  <c:v>6.2723466249993047E-3</c:v>
                </c:pt>
                <c:pt idx="10">
                  <c:v>0.24444357946362538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5EA-44B8-996F-46AC89A6F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residencia'!$S$9</c:f>
              <c:strCache>
                <c:ptCount val="1"/>
                <c:pt idx="0">
                  <c:v>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3E-4445-B88F-258FA86AC26A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3E-4445-B88F-258FA86AC2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3E-4445-B88F-258FA86AC2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3E-4445-B88F-258FA86AC2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3E-4445-B88F-258FA86AC26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83E-4445-B88F-258FA86AC2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3E-4445-B88F-258FA86AC2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83E-4445-B88F-258FA86AC2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residencia'!$S$11,'viaj entrados lugar residencia'!$S$12,'viaj entrados lugar residencia'!$S$15:$S$23)</c:f>
              <c:numCache>
                <c:formatCode>#,##0</c:formatCode>
                <c:ptCount val="11"/>
                <c:pt idx="0">
                  <c:v>27860</c:v>
                </c:pt>
                <c:pt idx="1">
                  <c:v>5408</c:v>
                </c:pt>
                <c:pt idx="2">
                  <c:v>22452</c:v>
                </c:pt>
                <c:pt idx="3">
                  <c:v>8352</c:v>
                </c:pt>
                <c:pt idx="4">
                  <c:v>1231</c:v>
                </c:pt>
                <c:pt idx="5">
                  <c:v>4324</c:v>
                </c:pt>
                <c:pt idx="6">
                  <c:v>1121</c:v>
                </c:pt>
                <c:pt idx="7">
                  <c:v>590</c:v>
                </c:pt>
                <c:pt idx="8">
                  <c:v>256</c:v>
                </c:pt>
                <c:pt idx="9">
                  <c:v>150</c:v>
                </c:pt>
                <c:pt idx="10">
                  <c:v>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3E-4445-B88F-258FA86AC26A}"/>
            </c:ext>
          </c:extLst>
        </c:ser>
        <c:ser>
          <c:idx val="1"/>
          <c:order val="1"/>
          <c:tx>
            <c:strRef>
              <c:f>'viaj entrados lugar residencia'!$J$9</c:f>
              <c:strCache>
                <c:ptCount val="1"/>
                <c:pt idx="0">
                  <c:v>var. 24/19</c:v>
                </c:pt>
              </c:strCache>
            </c:strRef>
          </c:tx>
          <c:invertIfNegative val="0"/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residencia'!$T$11,'viaj entrados lugar residencia'!$T$12,'viaj entrados lugar residencia'!$T$15:$T$23)</c:f>
              <c:numCache>
                <c:formatCode>0.0%</c:formatCode>
                <c:ptCount val="11"/>
                <c:pt idx="0">
                  <c:v>0.45818067622736303</c:v>
                </c:pt>
                <c:pt idx="1">
                  <c:v>1.8873465029364658</c:v>
                </c:pt>
                <c:pt idx="2">
                  <c:v>0.30284918470376598</c:v>
                </c:pt>
                <c:pt idx="3">
                  <c:v>0.66208955223880595</c:v>
                </c:pt>
                <c:pt idx="4">
                  <c:v>0.40045506257110364</c:v>
                </c:pt>
                <c:pt idx="5">
                  <c:v>-8.7116001834021128E-3</c:v>
                </c:pt>
                <c:pt idx="6">
                  <c:v>1.6818181818181817</c:v>
                </c:pt>
                <c:pt idx="7">
                  <c:v>0.94078947368421062</c:v>
                </c:pt>
                <c:pt idx="8">
                  <c:v>-9.8591549295774628E-2</c:v>
                </c:pt>
                <c:pt idx="9">
                  <c:v>0.57894736842105265</c:v>
                </c:pt>
                <c:pt idx="10">
                  <c:v>9.5806341629730563E-2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3E-4445-B88F-258FA86AC26A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3E-4445-B88F-258FA86AC26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3E-4445-B88F-258FA86AC26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3E-4445-B88F-258FA86AC26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3E-4445-B88F-258FA86AC26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3E-4445-B88F-258FA86AC26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3E-4445-B88F-258FA86AC26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83E-4445-B88F-258FA86AC26A}"/>
              </c:ext>
            </c:extLst>
          </c:dPt>
          <c:cat>
            <c:strRef>
              <c:f>('viaj entrados lugar residencia'!$N$11,'viaj entrados lugar residencia'!$N$12,'viaj entrados lugar residencia'!$N$15:$N$23)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residencia'!$V$11,'viaj entrados lugar residencia'!$V$12,'viaj entrados lugar residencia'!$V$15:$V$23)</c:f>
              <c:numCache>
                <c:formatCode>0.0%</c:formatCode>
                <c:ptCount val="11"/>
                <c:pt idx="0">
                  <c:v>1</c:v>
                </c:pt>
                <c:pt idx="1">
                  <c:v>0.19411342426417802</c:v>
                </c:pt>
                <c:pt idx="2">
                  <c:v>0.80588657573582201</c:v>
                </c:pt>
                <c:pt idx="3">
                  <c:v>0.29978463747307971</c:v>
                </c:pt>
                <c:pt idx="4">
                  <c:v>4.4185211773151468E-2</c:v>
                </c:pt>
                <c:pt idx="5">
                  <c:v>0.1552045944005743</c:v>
                </c:pt>
                <c:pt idx="6">
                  <c:v>4.0236898779612347E-2</c:v>
                </c:pt>
                <c:pt idx="7">
                  <c:v>2.1177315147164394E-2</c:v>
                </c:pt>
                <c:pt idx="8">
                  <c:v>9.1888011486001443E-3</c:v>
                </c:pt>
                <c:pt idx="9">
                  <c:v>5.3840631730078968E-3</c:v>
                </c:pt>
                <c:pt idx="10">
                  <c:v>0.23072505384063172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83E-4445-B88F-258FA86AC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AF-429F-B289-4B9A763DA23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AF-429F-B289-4B9A763DA2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AF-429F-B289-4B9A763DA2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AF-429F-B289-4B9A763DA23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AF-429F-B289-4B9A763DA23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4AF-429F-B289-4B9A763DA23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4AF-429F-B289-4B9A763DA23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4AF-429F-B289-4B9A763DA2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200452</c:v>
                </c:pt>
                <c:pt idx="1">
                  <c:v>53591</c:v>
                </c:pt>
                <c:pt idx="2">
                  <c:v>146861</c:v>
                </c:pt>
                <c:pt idx="3">
                  <c:v>63422</c:v>
                </c:pt>
                <c:pt idx="4">
                  <c:v>8160</c:v>
                </c:pt>
                <c:pt idx="5">
                  <c:v>17826</c:v>
                </c:pt>
                <c:pt idx="6">
                  <c:v>5584</c:v>
                </c:pt>
                <c:pt idx="7">
                  <c:v>3654</c:v>
                </c:pt>
                <c:pt idx="8">
                  <c:v>2498</c:v>
                </c:pt>
                <c:pt idx="9">
                  <c:v>1828</c:v>
                </c:pt>
                <c:pt idx="10">
                  <c:v>43889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AF-429F-B289-4B9A763DA233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0.29368941437662155</c:v>
                </c:pt>
                <c:pt idx="1">
                  <c:v>0.31356929261238298</c:v>
                </c:pt>
                <c:pt idx="2">
                  <c:v>0.28658408382100431</c:v>
                </c:pt>
                <c:pt idx="3">
                  <c:v>0.51814438912294136</c:v>
                </c:pt>
                <c:pt idx="4">
                  <c:v>3.4745117930509828E-2</c:v>
                </c:pt>
                <c:pt idx="5">
                  <c:v>0.18650159744408956</c:v>
                </c:pt>
                <c:pt idx="6">
                  <c:v>0.70451770451770446</c:v>
                </c:pt>
                <c:pt idx="7">
                  <c:v>0.47101449275362328</c:v>
                </c:pt>
                <c:pt idx="8">
                  <c:v>-0.29034090909090904</c:v>
                </c:pt>
                <c:pt idx="9">
                  <c:v>0.70841121495327108</c:v>
                </c:pt>
                <c:pt idx="10">
                  <c:v>0.12213642871752906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AF-429F-B289-4B9A763DA23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AF-429F-B289-4B9A763DA23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AF-429F-B289-4B9A763DA23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AF-429F-B289-4B9A763DA23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AF-429F-B289-4B9A763DA23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AF-429F-B289-4B9A763DA23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4AF-429F-B289-4B9A763DA23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4AF-429F-B289-4B9A763DA233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acu'!$AA$9:$AA$10,'viaj entrados lugar residen acu'!$AA$13:$AA$21)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0.26735078722088079</c:v>
                </c:pt>
                <c:pt idx="2">
                  <c:v>0.73264921277911921</c:v>
                </c:pt>
                <c:pt idx="3">
                  <c:v>0.31639494741883345</c:v>
                </c:pt>
                <c:pt idx="4">
                  <c:v>4.0707999920180392E-2</c:v>
                </c:pt>
                <c:pt idx="5">
                  <c:v>8.8929020413864662E-2</c:v>
                </c:pt>
                <c:pt idx="6">
                  <c:v>2.7857043082633249E-2</c:v>
                </c:pt>
                <c:pt idx="7">
                  <c:v>1.822880290543372E-2</c:v>
                </c:pt>
                <c:pt idx="8">
                  <c:v>1.2461836250074831E-2</c:v>
                </c:pt>
                <c:pt idx="9">
                  <c:v>9.1193901781972744E-3</c:v>
                </c:pt>
                <c:pt idx="10">
                  <c:v>0.21895017260990163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4AF-429F-B289-4B9A763D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hot'!$V$7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A-4CB5-A9F1-7EB5CC34A17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A-4CB5-A9F1-7EB5CC34A17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70A-4CB5-A9F1-7EB5CC34A17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0A-4CB5-A9F1-7EB5CC34A17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0A-4CB5-A9F1-7EB5CC34A17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70A-4CB5-A9F1-7EB5CC34A17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70A-4CB5-A9F1-7EB5CC34A17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70A-4CB5-A9F1-7EB5CC34A1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hot'!$V$9:$V$10,'viaj entrados lugar residen hot'!$V$13:$V$21)</c:f>
              <c:numCache>
                <c:formatCode>#,##0</c:formatCode>
                <c:ptCount val="11"/>
                <c:pt idx="0">
                  <c:v>167311</c:v>
                </c:pt>
                <c:pt idx="1">
                  <c:v>51353</c:v>
                </c:pt>
                <c:pt idx="2">
                  <c:v>115958</c:v>
                </c:pt>
                <c:pt idx="3">
                  <c:v>39292</c:v>
                </c:pt>
                <c:pt idx="4">
                  <c:v>7568</c:v>
                </c:pt>
                <c:pt idx="5">
                  <c:v>17781</c:v>
                </c:pt>
                <c:pt idx="6">
                  <c:v>3774</c:v>
                </c:pt>
                <c:pt idx="7">
                  <c:v>3327</c:v>
                </c:pt>
                <c:pt idx="8">
                  <c:v>1888</c:v>
                </c:pt>
                <c:pt idx="9">
                  <c:v>294</c:v>
                </c:pt>
                <c:pt idx="10">
                  <c:v>42034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0A-4CB5-A9F1-7EB5CC34A172}"/>
            </c:ext>
          </c:extLst>
        </c:ser>
        <c:ser>
          <c:idx val="1"/>
          <c:order val="1"/>
          <c:tx>
            <c:strRef>
              <c:f>'viaj entrados lugar residen hot'!$W$7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0.13394285249545912</c:v>
                </c:pt>
                <c:pt idx="1">
                  <c:v>0.30195471946860031</c:v>
                </c:pt>
                <c:pt idx="2">
                  <c:v>7.2642338467231005E-2</c:v>
                </c:pt>
                <c:pt idx="3">
                  <c:v>-1.2019109881820422E-2</c:v>
                </c:pt>
                <c:pt idx="4">
                  <c:v>6.3220005619555986E-2</c:v>
                </c:pt>
                <c:pt idx="5">
                  <c:v>0.21821046862154025</c:v>
                </c:pt>
                <c:pt idx="6">
                  <c:v>0.30723934880498782</c:v>
                </c:pt>
                <c:pt idx="7">
                  <c:v>0.55394675385333958</c:v>
                </c:pt>
                <c:pt idx="8">
                  <c:v>-0.45902578796561599</c:v>
                </c:pt>
                <c:pt idx="9">
                  <c:v>-0.70891089108910887</c:v>
                </c:pt>
                <c:pt idx="10">
                  <c:v>0.13320572614779058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0A-4CB5-A9F1-7EB5CC34A17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A-4CB5-A9F1-7EB5CC34A17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A-4CB5-A9F1-7EB5CC34A17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0A-4CB5-A9F1-7EB5CC34A17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70A-4CB5-A9F1-7EB5CC34A17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70A-4CB5-A9F1-7EB5CC34A17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70A-4CB5-A9F1-7EB5CC34A17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70A-4CB5-A9F1-7EB5CC34A172}"/>
              </c:ext>
            </c:extLst>
          </c:dPt>
          <c:cat>
            <c:strRef>
              <c:f>('viaj entrados lugar residen hot'!$P$9:$P$10,'viaj entrados lugar residen hot'!$P$13:$P$21)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hot'!$AA$9:$AA$10,'viaj entrados lugar residen hot'!$AA$13:$AA$21)</c:f>
              <c:numCache>
                <c:formatCode>0.0%</c:formatCode>
                <c:ptCount val="11"/>
                <c:pt idx="0">
                  <c:v>1</c:v>
                </c:pt>
                <c:pt idx="1">
                  <c:v>0.3069314031952472</c:v>
                </c:pt>
                <c:pt idx="2">
                  <c:v>0.69306859680475286</c:v>
                </c:pt>
                <c:pt idx="3">
                  <c:v>0.23484409273747692</c:v>
                </c:pt>
                <c:pt idx="4">
                  <c:v>4.5233128724351659E-2</c:v>
                </c:pt>
                <c:pt idx="5">
                  <c:v>0.10627514030757093</c:v>
                </c:pt>
                <c:pt idx="6">
                  <c:v>2.2556795428871981E-2</c:v>
                </c:pt>
                <c:pt idx="7">
                  <c:v>1.9885124110190007E-2</c:v>
                </c:pt>
                <c:pt idx="8">
                  <c:v>1.1284374607766375E-2</c:v>
                </c:pt>
                <c:pt idx="9">
                  <c:v>1.7572066391331113E-3</c:v>
                </c:pt>
                <c:pt idx="10">
                  <c:v>0.25123273424939185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70A-4CB5-A9F1-7EB5CC34A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mes'!$Q$8</c:f>
              <c:strCache>
                <c:ptCount val="1"/>
                <c:pt idx="0">
                  <c:v>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17-441C-AAD8-F29AAE63B718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17-441C-AAD8-F29AAE63B7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17-441C-AAD8-F29AAE63B7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17-441C-AAD8-F29AAE63B7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17-441C-AAD8-F29AAE63B7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17-441C-AAD8-F29AAE63B71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17-441C-AAD8-F29AAE63B71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17-441C-AAD8-F29AAE63B7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#,##0</c:formatCode>
                <c:ptCount val="11"/>
                <c:pt idx="0">
                  <c:v>27860</c:v>
                </c:pt>
                <c:pt idx="1">
                  <c:v>5408</c:v>
                </c:pt>
                <c:pt idx="2">
                  <c:v>22452</c:v>
                </c:pt>
                <c:pt idx="3">
                  <c:v>8352</c:v>
                </c:pt>
                <c:pt idx="4">
                  <c:v>1231</c:v>
                </c:pt>
                <c:pt idx="5">
                  <c:v>4324</c:v>
                </c:pt>
                <c:pt idx="6">
                  <c:v>1121</c:v>
                </c:pt>
                <c:pt idx="7">
                  <c:v>590</c:v>
                </c:pt>
                <c:pt idx="8">
                  <c:v>256</c:v>
                </c:pt>
                <c:pt idx="9">
                  <c:v>150</c:v>
                </c:pt>
                <c:pt idx="10">
                  <c:v>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17-441C-AAD8-F29AAE63B718}"/>
            </c:ext>
          </c:extLst>
        </c:ser>
        <c:ser>
          <c:idx val="1"/>
          <c:order val="1"/>
          <c:tx>
            <c:strRef>
              <c:f>'viaj aloj lugar residen mes'!$R$8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mes'!$R$10,'viaj aloj lugar residen mes'!$R$11,'viaj aloj lugar residen mes'!$R$14:$R$22)</c:f>
              <c:numCache>
                <c:formatCode>0.0%</c:formatCode>
                <c:ptCount val="11"/>
                <c:pt idx="0">
                  <c:v>0.45818067622736303</c:v>
                </c:pt>
                <c:pt idx="1">
                  <c:v>1.8873465029364658</c:v>
                </c:pt>
                <c:pt idx="2">
                  <c:v>0.30284918470376598</c:v>
                </c:pt>
                <c:pt idx="3">
                  <c:v>0.66208955223880595</c:v>
                </c:pt>
                <c:pt idx="4">
                  <c:v>0.40045506257110364</c:v>
                </c:pt>
                <c:pt idx="5">
                  <c:v>-8.7116001834021128E-3</c:v>
                </c:pt>
                <c:pt idx="6">
                  <c:v>1.6818181818181817</c:v>
                </c:pt>
                <c:pt idx="7">
                  <c:v>0.94078947368421062</c:v>
                </c:pt>
                <c:pt idx="8">
                  <c:v>-9.8591549295774628E-2</c:v>
                </c:pt>
                <c:pt idx="9">
                  <c:v>0.57894736842105265</c:v>
                </c:pt>
                <c:pt idx="10">
                  <c:v>9.5806341629730563E-2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17-441C-AAD8-F29AAE63B718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17-441C-AAD8-F29AAE63B718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17-441C-AAD8-F29AAE63B718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17-441C-AAD8-F29AAE63B718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17-441C-AAD8-F29AAE63B718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17-441C-AAD8-F29AAE63B718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17-441C-AAD8-F29AAE63B718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17-441C-AAD8-F29AAE63B718}"/>
              </c:ext>
            </c:extLst>
          </c:dPt>
          <c:cat>
            <c:strRef>
              <c:f>('viaj aloj lugar residen mes'!$L$10,'viaj aloj lugar residen mes'!$L$11,'viaj aloj lugar residen mes'!$L$14:$L$22)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mes'!$T$10:$T$11,'viaj aloj lugar residen mes'!$T$14:$T$22)</c:f>
              <c:numCache>
                <c:formatCode>0.0%</c:formatCode>
                <c:ptCount val="11"/>
                <c:pt idx="0">
                  <c:v>1</c:v>
                </c:pt>
                <c:pt idx="1">
                  <c:v>0.19411342426417802</c:v>
                </c:pt>
                <c:pt idx="2">
                  <c:v>0.80588657573582201</c:v>
                </c:pt>
                <c:pt idx="3">
                  <c:v>0.29978463747307971</c:v>
                </c:pt>
                <c:pt idx="4">
                  <c:v>4.4185211773151468E-2</c:v>
                </c:pt>
                <c:pt idx="5">
                  <c:v>0.1552045944005743</c:v>
                </c:pt>
                <c:pt idx="6">
                  <c:v>4.0236898779612347E-2</c:v>
                </c:pt>
                <c:pt idx="7">
                  <c:v>2.1177315147164394E-2</c:v>
                </c:pt>
                <c:pt idx="8">
                  <c:v>9.1888011486001443E-3</c:v>
                </c:pt>
                <c:pt idx="9">
                  <c:v>5.3840631730078968E-3</c:v>
                </c:pt>
                <c:pt idx="10">
                  <c:v>0.23072505384063172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A17-441C-AAD8-F29AAE63B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acu'!$W$7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41-41EC-8C4E-16814C69F994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41-41EC-8C4E-16814C69F9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41-41EC-8C4E-16814C69F9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41-41EC-8C4E-16814C69F99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41-41EC-8C4E-16814C69F99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41-41EC-8C4E-16814C69F99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41-41EC-8C4E-16814C69F99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A41-41EC-8C4E-16814C69F9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acu'!$W$9:$W$21</c:f>
              <c:numCache>
                <c:formatCode>#,##0</c:formatCode>
                <c:ptCount val="13"/>
                <c:pt idx="0">
                  <c:v>231699</c:v>
                </c:pt>
                <c:pt idx="1">
                  <c:v>59678</c:v>
                </c:pt>
                <c:pt idx="2">
                  <c:v>35882</c:v>
                </c:pt>
                <c:pt idx="3">
                  <c:v>23796</c:v>
                </c:pt>
                <c:pt idx="4">
                  <c:v>172021</c:v>
                </c:pt>
                <c:pt idx="5">
                  <c:v>73362</c:v>
                </c:pt>
                <c:pt idx="6">
                  <c:v>9775</c:v>
                </c:pt>
                <c:pt idx="7">
                  <c:v>21283</c:v>
                </c:pt>
                <c:pt idx="8">
                  <c:v>6723</c:v>
                </c:pt>
                <c:pt idx="9">
                  <c:v>4267</c:v>
                </c:pt>
                <c:pt idx="10">
                  <c:v>3124</c:v>
                </c:pt>
                <c:pt idx="11">
                  <c:v>2268</c:v>
                </c:pt>
                <c:pt idx="12">
                  <c:v>51219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41-41EC-8C4E-16814C69F994}"/>
            </c:ext>
          </c:extLst>
        </c:ser>
        <c:ser>
          <c:idx val="1"/>
          <c:order val="1"/>
          <c:tx>
            <c:strRef>
              <c:f>'viaj alojados lugar residen acu'!$X$7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0.29616017185244847</c:v>
                </c:pt>
                <c:pt idx="1">
                  <c:v>0.32450007767938382</c:v>
                </c:pt>
                <c:pt idx="2">
                  <c:v>0.17526448527725913</c:v>
                </c:pt>
                <c:pt idx="3">
                  <c:v>0.63816604708798019</c:v>
                </c:pt>
                <c:pt idx="4">
                  <c:v>0.28660967382442903</c:v>
                </c:pt>
                <c:pt idx="5">
                  <c:v>0.50767586674613119</c:v>
                </c:pt>
                <c:pt idx="6">
                  <c:v>3.3516599703954375E-2</c:v>
                </c:pt>
                <c:pt idx="7">
                  <c:v>0.22852689909951507</c:v>
                </c:pt>
                <c:pt idx="8">
                  <c:v>0.67739520958083843</c:v>
                </c:pt>
                <c:pt idx="9">
                  <c:v>0.51204819277108427</c:v>
                </c:pt>
                <c:pt idx="10">
                  <c:v>-0.26216343882853099</c:v>
                </c:pt>
                <c:pt idx="11">
                  <c:v>0.8899999999999999</c:v>
                </c:pt>
                <c:pt idx="12">
                  <c:v>0.11355335246543174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41-41EC-8C4E-16814C69F99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41-41EC-8C4E-16814C69F99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41-41EC-8C4E-16814C69F99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A41-41EC-8C4E-16814C69F99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A41-41EC-8C4E-16814C69F99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A41-41EC-8C4E-16814C69F99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A41-41EC-8C4E-16814C69F99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A41-41EC-8C4E-16814C69F994}"/>
              </c:ext>
            </c:extLst>
          </c:dPt>
          <c:cat>
            <c:strRef>
              <c:f>'viaj alojados lugar residen acu'!$Q$9:$Q$21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acu'!$AB$9:$AB$21</c:f>
              <c:numCache>
                <c:formatCode>0.0%</c:formatCode>
                <c:ptCount val="13"/>
                <c:pt idx="0">
                  <c:v>1</c:v>
                </c:pt>
                <c:pt idx="1">
                  <c:v>0.25756692950768023</c:v>
                </c:pt>
                <c:pt idx="2">
                  <c:v>0.15486471672298974</c:v>
                </c:pt>
                <c:pt idx="3">
                  <c:v>0.10270221278469048</c:v>
                </c:pt>
                <c:pt idx="4">
                  <c:v>0.74243307049231977</c:v>
                </c:pt>
                <c:pt idx="5">
                  <c:v>0.31662631258658863</c:v>
                </c:pt>
                <c:pt idx="6">
                  <c:v>4.2188356445215562E-2</c:v>
                </c:pt>
                <c:pt idx="7">
                  <c:v>9.185624452414555E-2</c:v>
                </c:pt>
                <c:pt idx="8">
                  <c:v>2.9016094156642885E-2</c:v>
                </c:pt>
                <c:pt idx="9">
                  <c:v>1.8416134726520185E-2</c:v>
                </c:pt>
                <c:pt idx="10">
                  <c:v>1.3483010284895489E-2</c:v>
                </c:pt>
                <c:pt idx="11">
                  <c:v>9.7885618841686839E-3</c:v>
                </c:pt>
                <c:pt idx="12">
                  <c:v>0.2210583558841428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A41-41EC-8C4E-16814C69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9D-4BB6-8024-3A6690C1EFA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TF'!$C$9:$C$21</c:f>
              <c:numCache>
                <c:formatCode>#,##0</c:formatCode>
                <c:ptCount val="13"/>
                <c:pt idx="0">
                  <c:v>64732</c:v>
                </c:pt>
                <c:pt idx="1">
                  <c:v>66960</c:v>
                </c:pt>
                <c:pt idx="2">
                  <c:v>64209</c:v>
                </c:pt>
                <c:pt idx="3">
                  <c:v>74713</c:v>
                </c:pt>
                <c:pt idx="4">
                  <c:v>55886</c:v>
                </c:pt>
                <c:pt idx="5">
                  <c:v>62055</c:v>
                </c:pt>
                <c:pt idx="6">
                  <c:v>80379</c:v>
                </c:pt>
                <c:pt idx="7">
                  <c:v>94508</c:v>
                </c:pt>
                <c:pt idx="8">
                  <c:v>67472</c:v>
                </c:pt>
                <c:pt idx="9">
                  <c:v>73712</c:v>
                </c:pt>
                <c:pt idx="10">
                  <c:v>64233</c:v>
                </c:pt>
                <c:pt idx="11">
                  <c:v>65669</c:v>
                </c:pt>
                <c:pt idx="12">
                  <c:v>834528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9D-4BB6-8024-3A6690C1EFA6}"/>
            </c:ext>
          </c:extLst>
        </c:ser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9D-4BB6-8024-3A6690C1EFA6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70697</c:v>
                </c:pt>
                <c:pt idx="1">
                  <c:v>56495</c:v>
                </c:pt>
                <c:pt idx="2">
                  <c:v>68397</c:v>
                </c:pt>
                <c:pt idx="3">
                  <c:v>76269</c:v>
                </c:pt>
                <c:pt idx="4">
                  <c:v>68461</c:v>
                </c:pt>
                <c:pt idx="5">
                  <c:v>50889</c:v>
                </c:pt>
                <c:pt idx="6">
                  <c:v>137368</c:v>
                </c:pt>
                <c:pt idx="7">
                  <c:v>125617</c:v>
                </c:pt>
                <c:pt idx="8">
                  <c:v>74490</c:v>
                </c:pt>
                <c:pt idx="9">
                  <c:v>96232</c:v>
                </c:pt>
                <c:pt idx="10">
                  <c:v>96956</c:v>
                </c:pt>
                <c:pt idx="11">
                  <c:v>92826</c:v>
                </c:pt>
                <c:pt idx="12">
                  <c:v>1014697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9D-4BB6-8024-3A6690C1EFA6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9D-4BB6-8024-3A6690C1EFA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9D-4BB6-8024-3A6690C1EFA6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9D-4BB6-8024-3A6690C1EFA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B9D-4BB6-8024-3A6690C1EFA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5">
                  <c:v>78527</c:v>
                </c:pt>
                <c:pt idx="6">
                  <c:v>99510</c:v>
                </c:pt>
                <c:pt idx="7">
                  <c:v>168193</c:v>
                </c:pt>
                <c:pt idx="8">
                  <c:v>81749</c:v>
                </c:pt>
                <c:pt idx="9">
                  <c:v>146033</c:v>
                </c:pt>
                <c:pt idx="12">
                  <c:v>1185602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9D-4BB6-8024-3A6690C1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9D-4BB6-8024-3A6690C1EFA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9D-4BB6-8024-3A6690C1EFA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9D-4BB6-8024-3A6690C1EFA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9D-4BB6-8024-3A6690C1EFA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9D-4BB6-8024-3A6690C1EFA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9D-4BB6-8024-3A6690C1EFA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9D-4BB6-8024-3A6690C1EFA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9D-4BB6-8024-3A6690C1EFA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9D-4BB6-8024-3A6690C1EFA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9D-4BB6-8024-3A6690C1EFA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9D-4BB6-8024-3A6690C1EFA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9D-4BB6-8024-3A6690C1EFA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9D-4BB6-8024-3A6690C1EFA6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-0.25514170377460565</c:v>
                </c:pt>
                <c:pt idx="1">
                  <c:v>0.24822585621721682</c:v>
                </c:pt>
                <c:pt idx="2">
                  <c:v>0.19841815042424016</c:v>
                </c:pt>
                <c:pt idx="3">
                  <c:v>0.71458744212720116</c:v>
                </c:pt>
                <c:pt idx="4">
                  <c:v>2.03455655261302</c:v>
                </c:pt>
                <c:pt idx="5">
                  <c:v>0.27990025100237959</c:v>
                </c:pt>
                <c:pt idx="6">
                  <c:v>-0.24967200012064361</c:v>
                </c:pt>
                <c:pt idx="7">
                  <c:v>1.3462788588965613</c:v>
                </c:pt>
                <c:pt idx="8">
                  <c:v>0.22151993305839457</c:v>
                </c:pt>
                <c:pt idx="9">
                  <c:v>0.41676449187484832</c:v>
                </c:pt>
                <c:pt idx="10">
                  <c:v>-1</c:v>
                </c:pt>
                <c:pt idx="11">
                  <c:v>-1</c:v>
                </c:pt>
                <c:pt idx="12">
                  <c:v>0.3279339439101181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B9D-4BB6-8024-3A6690C1EFA6}"/>
            </c:ext>
          </c:extLst>
        </c:ser>
        <c:ser>
          <c:idx val="4"/>
          <c:order val="5"/>
          <c:tx>
            <c:strRef>
              <c:f>'Pernoctaciones evol mensu TF'!$O$8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'Pernoctaciones evol mensu TF'!$O$9:$O$21</c:f>
              <c:numCache>
                <c:formatCode>0.0%</c:formatCode>
                <c:ptCount val="13"/>
                <c:pt idx="0">
                  <c:v>0.38248470617314467</c:v>
                </c:pt>
                <c:pt idx="1">
                  <c:v>1.1749999999999998</c:v>
                </c:pt>
                <c:pt idx="2">
                  <c:v>1.0105592673924217</c:v>
                </c:pt>
                <c:pt idx="3">
                  <c:v>0.64069171362413502</c:v>
                </c:pt>
                <c:pt idx="4">
                  <c:v>1.2328311204952942</c:v>
                </c:pt>
                <c:pt idx="5">
                  <c:v>0.2654419466602207</c:v>
                </c:pt>
                <c:pt idx="6">
                  <c:v>0.23800992796625975</c:v>
                </c:pt>
                <c:pt idx="7">
                  <c:v>0.77966944597282772</c:v>
                </c:pt>
                <c:pt idx="8">
                  <c:v>0.21159888546359973</c:v>
                </c:pt>
                <c:pt idx="9">
                  <c:v>0.98112925982201005</c:v>
                </c:pt>
                <c:pt idx="10">
                  <c:v>-1</c:v>
                </c:pt>
                <c:pt idx="11">
                  <c:v>-1</c:v>
                </c:pt>
                <c:pt idx="12">
                  <c:v>0.68259757658672826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B9D-4BB6-8024-3A6690C1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2-4336-A2A3-E1AD205DEEF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TF'!$C$31:$C$43</c:f>
              <c:numCache>
                <c:formatCode>#,##0</c:formatCode>
                <c:ptCount val="13"/>
                <c:pt idx="0">
                  <c:v>5504</c:v>
                </c:pt>
                <c:pt idx="1">
                  <c:v>5846</c:v>
                </c:pt>
                <c:pt idx="2">
                  <c:v>8231</c:v>
                </c:pt>
                <c:pt idx="3">
                  <c:v>6800</c:v>
                </c:pt>
                <c:pt idx="4">
                  <c:v>10291</c:v>
                </c:pt>
                <c:pt idx="5">
                  <c:v>15884</c:v>
                </c:pt>
                <c:pt idx="6">
                  <c:v>26125</c:v>
                </c:pt>
                <c:pt idx="7">
                  <c:v>28067</c:v>
                </c:pt>
                <c:pt idx="8">
                  <c:v>21559</c:v>
                </c:pt>
                <c:pt idx="9">
                  <c:v>11878</c:v>
                </c:pt>
                <c:pt idx="10">
                  <c:v>7970</c:v>
                </c:pt>
                <c:pt idx="11">
                  <c:v>10284</c:v>
                </c:pt>
                <c:pt idx="12">
                  <c:v>158439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2-4336-A2A3-E1AD205DEEFF}"/>
            </c:ext>
          </c:extLst>
        </c:ser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62-4336-A2A3-E1AD205DEEFF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10407</c:v>
                </c:pt>
                <c:pt idx="1">
                  <c:v>8213</c:v>
                </c:pt>
                <c:pt idx="2">
                  <c:v>6623</c:v>
                </c:pt>
                <c:pt idx="3">
                  <c:v>10433</c:v>
                </c:pt>
                <c:pt idx="4">
                  <c:v>11499</c:v>
                </c:pt>
                <c:pt idx="5">
                  <c:v>6475</c:v>
                </c:pt>
                <c:pt idx="6">
                  <c:v>40192</c:v>
                </c:pt>
                <c:pt idx="7">
                  <c:v>5290</c:v>
                </c:pt>
                <c:pt idx="8">
                  <c:v>6718</c:v>
                </c:pt>
                <c:pt idx="9">
                  <c:v>4935</c:v>
                </c:pt>
                <c:pt idx="10">
                  <c:v>3869</c:v>
                </c:pt>
                <c:pt idx="11">
                  <c:v>4602</c:v>
                </c:pt>
                <c:pt idx="12">
                  <c:v>119256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62-4336-A2A3-E1AD205DEEFF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62-4336-A2A3-E1AD205DEEF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12626</c:v>
                </c:pt>
                <c:pt idx="1">
                  <c:v>7310</c:v>
                </c:pt>
                <c:pt idx="2">
                  <c:v>3120</c:v>
                </c:pt>
                <c:pt idx="3">
                  <c:v>932</c:v>
                </c:pt>
                <c:pt idx="4">
                  <c:v>3865</c:v>
                </c:pt>
                <c:pt idx="5">
                  <c:v>23762</c:v>
                </c:pt>
                <c:pt idx="6">
                  <c:v>44490</c:v>
                </c:pt>
                <c:pt idx="7">
                  <c:v>16051</c:v>
                </c:pt>
                <c:pt idx="8">
                  <c:v>28344</c:v>
                </c:pt>
                <c:pt idx="9">
                  <c:v>8019</c:v>
                </c:pt>
                <c:pt idx="10">
                  <c:v>9833</c:v>
                </c:pt>
                <c:pt idx="11">
                  <c:v>15115</c:v>
                </c:pt>
                <c:pt idx="12">
                  <c:v>173467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62-4336-A2A3-E1AD205DEEFF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62-4336-A2A3-E1AD205DEEF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62-4336-A2A3-E1AD205DEEF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12040</c:v>
                </c:pt>
                <c:pt idx="1">
                  <c:v>13841</c:v>
                </c:pt>
                <c:pt idx="2">
                  <c:v>8452</c:v>
                </c:pt>
                <c:pt idx="3">
                  <c:v>21455</c:v>
                </c:pt>
                <c:pt idx="4">
                  <c:v>39819</c:v>
                </c:pt>
                <c:pt idx="5">
                  <c:v>29035</c:v>
                </c:pt>
                <c:pt idx="6">
                  <c:v>20634</c:v>
                </c:pt>
                <c:pt idx="7">
                  <c:v>35528</c:v>
                </c:pt>
                <c:pt idx="8">
                  <c:v>26145</c:v>
                </c:pt>
                <c:pt idx="9">
                  <c:v>18094</c:v>
                </c:pt>
                <c:pt idx="12">
                  <c:v>225043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62-4336-A2A3-E1AD205DE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62-4336-A2A3-E1AD205DEEF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62-4336-A2A3-E1AD205DEEF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62-4336-A2A3-E1AD205DEEF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62-4336-A2A3-E1AD205DEEF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62-4336-A2A3-E1AD205DEEF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62-4336-A2A3-E1AD205DEEF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62-4336-A2A3-E1AD205DEEF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62-4336-A2A3-E1AD205DEEF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62-4336-A2A3-E1AD205DEEF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62-4336-A2A3-E1AD205DEEF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62-4336-A2A3-E1AD205DEEF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62-4336-A2A3-E1AD205DEEF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62-4336-A2A3-E1AD205DEEFF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-4.6412165373039715E-2</c:v>
                </c:pt>
                <c:pt idx="1">
                  <c:v>0.89343365253077978</c:v>
                </c:pt>
                <c:pt idx="2">
                  <c:v>1.7089743589743591</c:v>
                </c:pt>
                <c:pt idx="3">
                  <c:v>22.02038626609442</c:v>
                </c:pt>
                <c:pt idx="4">
                  <c:v>9.3024579560155232</c:v>
                </c:pt>
                <c:pt idx="5">
                  <c:v>0.22190893022472857</c:v>
                </c:pt>
                <c:pt idx="6">
                  <c:v>-0.53621038435603507</c:v>
                </c:pt>
                <c:pt idx="7">
                  <c:v>1.2134446451934457</c:v>
                </c:pt>
                <c:pt idx="8">
                  <c:v>-7.7582557154953435E-2</c:v>
                </c:pt>
                <c:pt idx="9">
                  <c:v>1.2563910712058859</c:v>
                </c:pt>
                <c:pt idx="10">
                  <c:v>-1</c:v>
                </c:pt>
                <c:pt idx="11">
                  <c:v>-1</c:v>
                </c:pt>
                <c:pt idx="12">
                  <c:v>0.51524720742800589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D62-4336-A2A3-E1AD205DEEFF}"/>
            </c:ext>
          </c:extLst>
        </c:ser>
        <c:ser>
          <c:idx val="4"/>
          <c:order val="5"/>
          <c:tx>
            <c:strRef>
              <c:f>'Pernoctaciones evol mensu TF'!$O$30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TF'!$O$31:$O$43</c:f>
              <c:numCache>
                <c:formatCode>0.0%</c:formatCode>
                <c:ptCount val="13"/>
                <c:pt idx="0">
                  <c:v>1.1875</c:v>
                </c:pt>
                <c:pt idx="1">
                  <c:v>1.3676017789941839</c:v>
                </c:pt>
                <c:pt idx="2">
                  <c:v>2.6849714493986099E-2</c:v>
                </c:pt>
                <c:pt idx="3">
                  <c:v>2.1551470588235295</c:v>
                </c:pt>
                <c:pt idx="4">
                  <c:v>2.8693032747060538</c:v>
                </c:pt>
                <c:pt idx="5">
                  <c:v>0.82794006547469157</c:v>
                </c:pt>
                <c:pt idx="6">
                  <c:v>-0.21018181818181814</c:v>
                </c:pt>
                <c:pt idx="7">
                  <c:v>0.26582819681476466</c:v>
                </c:pt>
                <c:pt idx="8">
                  <c:v>0.21271858620529716</c:v>
                </c:pt>
                <c:pt idx="9">
                  <c:v>0.52332042431385761</c:v>
                </c:pt>
                <c:pt idx="10">
                  <c:v>-1</c:v>
                </c:pt>
                <c:pt idx="11">
                  <c:v>-1</c:v>
                </c:pt>
                <c:pt idx="12">
                  <c:v>0.6053286728251952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D62-4336-A2A3-E1AD205DE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B9-4E01-A88B-9DFD9F69387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TF'!$C$53:$C$65</c:f>
              <c:numCache>
                <c:formatCode>#,##0</c:formatCode>
                <c:ptCount val="13"/>
                <c:pt idx="0">
                  <c:v>3888</c:v>
                </c:pt>
                <c:pt idx="1">
                  <c:v>4221</c:v>
                </c:pt>
                <c:pt idx="2">
                  <c:v>5118</c:v>
                </c:pt>
                <c:pt idx="3">
                  <c:v>5775</c:v>
                </c:pt>
                <c:pt idx="4">
                  <c:v>5027</c:v>
                </c:pt>
                <c:pt idx="5">
                  <c:v>7623</c:v>
                </c:pt>
                <c:pt idx="6">
                  <c:v>14653</c:v>
                </c:pt>
                <c:pt idx="7">
                  <c:v>15145</c:v>
                </c:pt>
                <c:pt idx="8">
                  <c:v>11090</c:v>
                </c:pt>
                <c:pt idx="9">
                  <c:v>6004</c:v>
                </c:pt>
                <c:pt idx="10">
                  <c:v>4626</c:v>
                </c:pt>
                <c:pt idx="11">
                  <c:v>7277</c:v>
                </c:pt>
                <c:pt idx="12">
                  <c:v>90447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9-4E01-A88B-9DFD9F693873}"/>
            </c:ext>
          </c:extLst>
        </c:ser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B9-4E01-A88B-9DFD9F693873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4551</c:v>
                </c:pt>
                <c:pt idx="1">
                  <c:v>3869</c:v>
                </c:pt>
                <c:pt idx="2">
                  <c:v>3001</c:v>
                </c:pt>
                <c:pt idx="3">
                  <c:v>3344</c:v>
                </c:pt>
                <c:pt idx="4">
                  <c:v>2914</c:v>
                </c:pt>
                <c:pt idx="5">
                  <c:v>838</c:v>
                </c:pt>
                <c:pt idx="6">
                  <c:v>7079</c:v>
                </c:pt>
                <c:pt idx="7">
                  <c:v>4021</c:v>
                </c:pt>
                <c:pt idx="8">
                  <c:v>5575</c:v>
                </c:pt>
                <c:pt idx="9">
                  <c:v>4051</c:v>
                </c:pt>
                <c:pt idx="10">
                  <c:v>3662</c:v>
                </c:pt>
                <c:pt idx="11">
                  <c:v>3633</c:v>
                </c:pt>
                <c:pt idx="12">
                  <c:v>46538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B9-4E01-A88B-9DFD9F693873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B9-4E01-A88B-9DFD9F69387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3800</c:v>
                </c:pt>
                <c:pt idx="1">
                  <c:v>1381</c:v>
                </c:pt>
                <c:pt idx="2">
                  <c:v>2585</c:v>
                </c:pt>
                <c:pt idx="3">
                  <c:v>784</c:v>
                </c:pt>
                <c:pt idx="4">
                  <c:v>3554</c:v>
                </c:pt>
                <c:pt idx="5">
                  <c:v>8062</c:v>
                </c:pt>
                <c:pt idx="6">
                  <c:v>16421</c:v>
                </c:pt>
                <c:pt idx="7">
                  <c:v>15031</c:v>
                </c:pt>
                <c:pt idx="8">
                  <c:v>8587</c:v>
                </c:pt>
                <c:pt idx="9">
                  <c:v>7767</c:v>
                </c:pt>
                <c:pt idx="10">
                  <c:v>5046</c:v>
                </c:pt>
                <c:pt idx="11">
                  <c:v>8911</c:v>
                </c:pt>
                <c:pt idx="12">
                  <c:v>81929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B9-4E01-A88B-9DFD9F693873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7B9-4E01-A88B-9DFD9F69387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B9-4E01-A88B-9DFD9F69387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5669</c:v>
                </c:pt>
                <c:pt idx="1">
                  <c:v>6599</c:v>
                </c:pt>
                <c:pt idx="2">
                  <c:v>7711</c:v>
                </c:pt>
                <c:pt idx="3">
                  <c:v>20810</c:v>
                </c:pt>
                <c:pt idx="4">
                  <c:v>12704</c:v>
                </c:pt>
                <c:pt idx="5">
                  <c:v>8969</c:v>
                </c:pt>
                <c:pt idx="6">
                  <c:v>13575</c:v>
                </c:pt>
                <c:pt idx="7">
                  <c:v>16494</c:v>
                </c:pt>
                <c:pt idx="8">
                  <c:v>11149</c:v>
                </c:pt>
                <c:pt idx="9">
                  <c:v>9980</c:v>
                </c:pt>
                <c:pt idx="12">
                  <c:v>113660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B9-4E01-A88B-9DFD9F693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7B9-4E01-A88B-9DFD9F69387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B9-4E01-A88B-9DFD9F69387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B9-4E01-A88B-9DFD9F69387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B9-4E01-A88B-9DFD9F69387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B9-4E01-A88B-9DFD9F69387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B9-4E01-A88B-9DFD9F69387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B9-4E01-A88B-9DFD9F69387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B9-4E01-A88B-9DFD9F69387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B9-4E01-A88B-9DFD9F69387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B9-4E01-A88B-9DFD9F69387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B9-4E01-A88B-9DFD9F69387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B9-4E01-A88B-9DFD9F69387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B9-4E01-A88B-9DFD9F693873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0.49184210526315786</c:v>
                </c:pt>
                <c:pt idx="1">
                  <c:v>3.7784214337436639</c:v>
                </c:pt>
                <c:pt idx="2">
                  <c:v>1.9829787234042553</c:v>
                </c:pt>
                <c:pt idx="3">
                  <c:v>25.543367346938776</c:v>
                </c:pt>
                <c:pt idx="4">
                  <c:v>2.5745638716938659</c:v>
                </c:pt>
                <c:pt idx="5">
                  <c:v>0.11250310096750193</c:v>
                </c:pt>
                <c:pt idx="6">
                  <c:v>-0.17331465805980151</c:v>
                </c:pt>
                <c:pt idx="7">
                  <c:v>9.7332180161000537E-2</c:v>
                </c:pt>
                <c:pt idx="8">
                  <c:v>0.29835798299755445</c:v>
                </c:pt>
                <c:pt idx="9">
                  <c:v>0.2849233938457576</c:v>
                </c:pt>
                <c:pt idx="10">
                  <c:v>-1</c:v>
                </c:pt>
                <c:pt idx="11">
                  <c:v>-1</c:v>
                </c:pt>
                <c:pt idx="12">
                  <c:v>0.67215912434531866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7B9-4E01-A88B-9DFD9F693873}"/>
            </c:ext>
          </c:extLst>
        </c:ser>
        <c:ser>
          <c:idx val="4"/>
          <c:order val="5"/>
          <c:tx>
            <c:strRef>
              <c:f>'Pernoctaciones evol mensu TF'!$O$52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TF'!$O$53:$O$65</c:f>
              <c:numCache>
                <c:formatCode>0.0%</c:formatCode>
                <c:ptCount val="13"/>
                <c:pt idx="0">
                  <c:v>0.45807613168724282</c:v>
                </c:pt>
                <c:pt idx="1">
                  <c:v>0.56337360814972759</c:v>
                </c:pt>
                <c:pt idx="2">
                  <c:v>0.50664322000781548</c:v>
                </c:pt>
                <c:pt idx="3">
                  <c:v>2.6034632034632033</c:v>
                </c:pt>
                <c:pt idx="4">
                  <c:v>1.5271533717923216</c:v>
                </c:pt>
                <c:pt idx="5">
                  <c:v>0.17657090384363117</c:v>
                </c:pt>
                <c:pt idx="6">
                  <c:v>-7.3568552514843399E-2</c:v>
                </c:pt>
                <c:pt idx="7">
                  <c:v>8.9072301089468509E-2</c:v>
                </c:pt>
                <c:pt idx="8">
                  <c:v>5.3201082055907012E-3</c:v>
                </c:pt>
                <c:pt idx="9">
                  <c:v>0.6622251832111925</c:v>
                </c:pt>
                <c:pt idx="10">
                  <c:v>-1</c:v>
                </c:pt>
                <c:pt idx="11">
                  <c:v>-1</c:v>
                </c:pt>
                <c:pt idx="12">
                  <c:v>0.44708698309227946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7B9-4E01-A88B-9DFD9F693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DE-46D9-9174-2A5C9BA9247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TF'!$C$75:$C$87</c:f>
              <c:numCache>
                <c:formatCode>#,##0</c:formatCode>
                <c:ptCount val="13"/>
                <c:pt idx="0">
                  <c:v>1616</c:v>
                </c:pt>
                <c:pt idx="1">
                  <c:v>1625</c:v>
                </c:pt>
                <c:pt idx="2">
                  <c:v>3113</c:v>
                </c:pt>
                <c:pt idx="3">
                  <c:v>1025</c:v>
                </c:pt>
                <c:pt idx="4">
                  <c:v>5264</c:v>
                </c:pt>
                <c:pt idx="5">
                  <c:v>8261</c:v>
                </c:pt>
                <c:pt idx="6">
                  <c:v>11472</c:v>
                </c:pt>
                <c:pt idx="7">
                  <c:v>12922</c:v>
                </c:pt>
                <c:pt idx="8">
                  <c:v>10469</c:v>
                </c:pt>
                <c:pt idx="9">
                  <c:v>5874</c:v>
                </c:pt>
                <c:pt idx="10">
                  <c:v>3344</c:v>
                </c:pt>
                <c:pt idx="11">
                  <c:v>3007</c:v>
                </c:pt>
                <c:pt idx="12">
                  <c:v>67992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DE-46D9-9174-2A5C9BA92471}"/>
            </c:ext>
          </c:extLst>
        </c:ser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DE-46D9-9174-2A5C9BA92471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5856</c:v>
                </c:pt>
                <c:pt idx="1">
                  <c:v>4344</c:v>
                </c:pt>
                <c:pt idx="2">
                  <c:v>3622</c:v>
                </c:pt>
                <c:pt idx="3">
                  <c:v>7089</c:v>
                </c:pt>
                <c:pt idx="4">
                  <c:v>8585</c:v>
                </c:pt>
                <c:pt idx="5">
                  <c:v>5637</c:v>
                </c:pt>
                <c:pt idx="6">
                  <c:v>33113</c:v>
                </c:pt>
                <c:pt idx="7">
                  <c:v>1269</c:v>
                </c:pt>
                <c:pt idx="8">
                  <c:v>1143</c:v>
                </c:pt>
                <c:pt idx="9">
                  <c:v>884</c:v>
                </c:pt>
                <c:pt idx="10">
                  <c:v>207</c:v>
                </c:pt>
                <c:pt idx="11">
                  <c:v>969</c:v>
                </c:pt>
                <c:pt idx="12">
                  <c:v>72718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DE-46D9-9174-2A5C9BA92471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DE-46D9-9174-2A5C9BA9247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8826</c:v>
                </c:pt>
                <c:pt idx="1">
                  <c:v>5929</c:v>
                </c:pt>
                <c:pt idx="2">
                  <c:v>535</c:v>
                </c:pt>
                <c:pt idx="3">
                  <c:v>148</c:v>
                </c:pt>
                <c:pt idx="4">
                  <c:v>311</c:v>
                </c:pt>
                <c:pt idx="5">
                  <c:v>15700</c:v>
                </c:pt>
                <c:pt idx="6">
                  <c:v>28069</c:v>
                </c:pt>
                <c:pt idx="7">
                  <c:v>1020</c:v>
                </c:pt>
                <c:pt idx="8">
                  <c:v>19757</c:v>
                </c:pt>
                <c:pt idx="9">
                  <c:v>252</c:v>
                </c:pt>
                <c:pt idx="10">
                  <c:v>4787</c:v>
                </c:pt>
                <c:pt idx="11">
                  <c:v>6204</c:v>
                </c:pt>
                <c:pt idx="12">
                  <c:v>91538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DE-46D9-9174-2A5C9BA92471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ADE-46D9-9174-2A5C9BA9247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ADE-46D9-9174-2A5C9BA9247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6371</c:v>
                </c:pt>
                <c:pt idx="1">
                  <c:v>7242</c:v>
                </c:pt>
                <c:pt idx="2">
                  <c:v>741</c:v>
                </c:pt>
                <c:pt idx="3">
                  <c:v>645</c:v>
                </c:pt>
                <c:pt idx="4">
                  <c:v>27115</c:v>
                </c:pt>
                <c:pt idx="5">
                  <c:v>20066</c:v>
                </c:pt>
                <c:pt idx="6">
                  <c:v>7059</c:v>
                </c:pt>
                <c:pt idx="7">
                  <c:v>19034</c:v>
                </c:pt>
                <c:pt idx="8">
                  <c:v>14996</c:v>
                </c:pt>
                <c:pt idx="9">
                  <c:v>8114</c:v>
                </c:pt>
                <c:pt idx="12">
                  <c:v>111383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DE-46D9-9174-2A5C9BA9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DE-46D9-9174-2A5C9BA9247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DE-46D9-9174-2A5C9BA9247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DE-46D9-9174-2A5C9BA9247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DE-46D9-9174-2A5C9BA9247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DE-46D9-9174-2A5C9BA9247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DE-46D9-9174-2A5C9BA9247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DE-46D9-9174-2A5C9BA9247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DE-46D9-9174-2A5C9BA9247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DE-46D9-9174-2A5C9BA9247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DE-46D9-9174-2A5C9BA9247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DE-46D9-9174-2A5C9BA9247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DE-46D9-9174-2A5C9BA9247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DE-46D9-9174-2A5C9BA92471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-0.27815544980738727</c:v>
                </c:pt>
                <c:pt idx="1">
                  <c:v>0.22145387080452017</c:v>
                </c:pt>
                <c:pt idx="2">
                  <c:v>0.38504672897196257</c:v>
                </c:pt>
                <c:pt idx="3">
                  <c:v>3.3581081081081079</c:v>
                </c:pt>
                <c:pt idx="4">
                  <c:v>86.186495176848879</c:v>
                </c:pt>
                <c:pt idx="5">
                  <c:v>0.27808917197452221</c:v>
                </c:pt>
                <c:pt idx="6">
                  <c:v>-0.74851259396487224</c:v>
                </c:pt>
                <c:pt idx="7">
                  <c:v>17.66078431372549</c:v>
                </c:pt>
                <c:pt idx="8">
                  <c:v>-0.24097788125727593</c:v>
                </c:pt>
                <c:pt idx="9">
                  <c:v>31.198412698412696</c:v>
                </c:pt>
                <c:pt idx="10">
                  <c:v>-1</c:v>
                </c:pt>
                <c:pt idx="11">
                  <c:v>-1</c:v>
                </c:pt>
                <c:pt idx="12">
                  <c:v>0.38283238357729021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DE-46D9-9174-2A5C9BA92471}"/>
            </c:ext>
          </c:extLst>
        </c:ser>
        <c:ser>
          <c:idx val="4"/>
          <c:order val="5"/>
          <c:tx>
            <c:strRef>
              <c:f>'Pernoctaciones evol mensu TF'!$O$74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TF'!$O$75:$O$87</c:f>
              <c:numCache>
                <c:formatCode>0.0%</c:formatCode>
                <c:ptCount val="13"/>
                <c:pt idx="0">
                  <c:v>2.942450495049505</c:v>
                </c:pt>
                <c:pt idx="1">
                  <c:v>3.4566153846153842</c:v>
                </c:pt>
                <c:pt idx="2">
                  <c:v>-0.76196594924510119</c:v>
                </c:pt>
                <c:pt idx="3">
                  <c:v>-0.37073170731707317</c:v>
                </c:pt>
                <c:pt idx="4">
                  <c:v>4.1510258358662613</c:v>
                </c:pt>
                <c:pt idx="5">
                  <c:v>1.4290037525723278</c:v>
                </c:pt>
                <c:pt idx="6">
                  <c:v>-0.38467573221757323</c:v>
                </c:pt>
                <c:pt idx="7">
                  <c:v>0.4729917969354589</c:v>
                </c:pt>
                <c:pt idx="8">
                  <c:v>0.43241952430986719</c:v>
                </c:pt>
                <c:pt idx="9">
                  <c:v>0.38134150493701058</c:v>
                </c:pt>
                <c:pt idx="10">
                  <c:v>-1</c:v>
                </c:pt>
                <c:pt idx="11">
                  <c:v>-1</c:v>
                </c:pt>
                <c:pt idx="12">
                  <c:v>0.80696289807108901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DE-46D9-9174-2A5C9BA9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C0-4607-B3DE-E2CEAE657F8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TF'!$C$97:$C$109</c:f>
              <c:numCache>
                <c:formatCode>#,##0</c:formatCode>
                <c:ptCount val="13"/>
                <c:pt idx="0">
                  <c:v>59228</c:v>
                </c:pt>
                <c:pt idx="1">
                  <c:v>61114</c:v>
                </c:pt>
                <c:pt idx="2">
                  <c:v>55978</c:v>
                </c:pt>
                <c:pt idx="3">
                  <c:v>67913</c:v>
                </c:pt>
                <c:pt idx="4">
                  <c:v>45595</c:v>
                </c:pt>
                <c:pt idx="5">
                  <c:v>46171</c:v>
                </c:pt>
                <c:pt idx="6">
                  <c:v>54254</c:v>
                </c:pt>
                <c:pt idx="7">
                  <c:v>66441</c:v>
                </c:pt>
                <c:pt idx="8">
                  <c:v>45913</c:v>
                </c:pt>
                <c:pt idx="9">
                  <c:v>61834</c:v>
                </c:pt>
                <c:pt idx="10">
                  <c:v>56263</c:v>
                </c:pt>
                <c:pt idx="11">
                  <c:v>55385</c:v>
                </c:pt>
                <c:pt idx="12">
                  <c:v>676089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0-4607-B3DE-E2CEAE657F8E}"/>
            </c:ext>
          </c:extLst>
        </c:ser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C0-4607-B3DE-E2CEAE657F8E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60290</c:v>
                </c:pt>
                <c:pt idx="1">
                  <c:v>48282</c:v>
                </c:pt>
                <c:pt idx="2">
                  <c:v>61774</c:v>
                </c:pt>
                <c:pt idx="3">
                  <c:v>65836</c:v>
                </c:pt>
                <c:pt idx="4">
                  <c:v>56962</c:v>
                </c:pt>
                <c:pt idx="5">
                  <c:v>44414</c:v>
                </c:pt>
                <c:pt idx="6">
                  <c:v>97176</c:v>
                </c:pt>
                <c:pt idx="7">
                  <c:v>120327</c:v>
                </c:pt>
                <c:pt idx="8">
                  <c:v>67772</c:v>
                </c:pt>
                <c:pt idx="9">
                  <c:v>91297</c:v>
                </c:pt>
                <c:pt idx="10">
                  <c:v>93087</c:v>
                </c:pt>
                <c:pt idx="11">
                  <c:v>88224</c:v>
                </c:pt>
                <c:pt idx="12">
                  <c:v>895441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C0-4607-B3DE-E2CEAE657F8E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C0-4607-B3DE-E2CEAE657F8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107519</c:v>
                </c:pt>
                <c:pt idx="1">
                  <c:v>109366</c:v>
                </c:pt>
                <c:pt idx="2">
                  <c:v>104602</c:v>
                </c:pt>
                <c:pt idx="3">
                  <c:v>70561</c:v>
                </c:pt>
                <c:pt idx="4">
                  <c:v>37256</c:v>
                </c:pt>
                <c:pt idx="5">
                  <c:v>37592</c:v>
                </c:pt>
                <c:pt idx="6">
                  <c:v>88132</c:v>
                </c:pt>
                <c:pt idx="7">
                  <c:v>55634</c:v>
                </c:pt>
                <c:pt idx="8">
                  <c:v>38580</c:v>
                </c:pt>
                <c:pt idx="9">
                  <c:v>95056</c:v>
                </c:pt>
                <c:pt idx="10">
                  <c:v>60657</c:v>
                </c:pt>
                <c:pt idx="11">
                  <c:v>56527</c:v>
                </c:pt>
                <c:pt idx="12">
                  <c:v>861482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C0-4607-B3DE-E2CEAE657F8E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4C0-4607-B3DE-E2CEAE657F8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C0-4607-B3DE-E2CEAE657F8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77451</c:v>
                </c:pt>
                <c:pt idx="1">
                  <c:v>131797</c:v>
                </c:pt>
                <c:pt idx="2">
                  <c:v>120644</c:v>
                </c:pt>
                <c:pt idx="3">
                  <c:v>101126</c:v>
                </c:pt>
                <c:pt idx="4">
                  <c:v>84965</c:v>
                </c:pt>
                <c:pt idx="5">
                  <c:v>49492</c:v>
                </c:pt>
                <c:pt idx="6">
                  <c:v>78876</c:v>
                </c:pt>
                <c:pt idx="7">
                  <c:v>132665</c:v>
                </c:pt>
                <c:pt idx="8">
                  <c:v>55604</c:v>
                </c:pt>
                <c:pt idx="9">
                  <c:v>127939</c:v>
                </c:pt>
                <c:pt idx="12">
                  <c:v>960559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C0-4607-B3DE-E2CEAE65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C0-4607-B3DE-E2CEAE657F8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C0-4607-B3DE-E2CEAE657F8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C0-4607-B3DE-E2CEAE657F8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C0-4607-B3DE-E2CEAE657F8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C0-4607-B3DE-E2CEAE657F8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C0-4607-B3DE-E2CEAE657F8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C0-4607-B3DE-E2CEAE657F8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C0-4607-B3DE-E2CEAE657F8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C0-4607-B3DE-E2CEAE657F8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C0-4607-B3DE-E2CEAE657F8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C0-4607-B3DE-E2CEAE657F8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C0-4607-B3DE-E2CEAE657F8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C0-4607-B3DE-E2CEAE657F8E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-0.27965289855746422</c:v>
                </c:pt>
                <c:pt idx="1">
                  <c:v>0.20510030539655832</c:v>
                </c:pt>
                <c:pt idx="2">
                  <c:v>0.15336226840786993</c:v>
                </c:pt>
                <c:pt idx="3">
                  <c:v>0.43317129859270698</c:v>
                </c:pt>
                <c:pt idx="4">
                  <c:v>1.2805722568176936</c:v>
                </c:pt>
                <c:pt idx="5">
                  <c:v>0.31655671419450937</c:v>
                </c:pt>
                <c:pt idx="6">
                  <c:v>-0.10502428175917944</c:v>
                </c:pt>
                <c:pt idx="7">
                  <c:v>1.3846029406478051</c:v>
                </c:pt>
                <c:pt idx="8">
                  <c:v>0.44126490409538621</c:v>
                </c:pt>
                <c:pt idx="9">
                  <c:v>0.34593292375021045</c:v>
                </c:pt>
                <c:pt idx="10">
                  <c:v>-1</c:v>
                </c:pt>
                <c:pt idx="11">
                  <c:v>-1</c:v>
                </c:pt>
                <c:pt idx="12">
                  <c:v>0.29055700808009699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4C0-4607-B3DE-E2CEAE657F8E}"/>
            </c:ext>
          </c:extLst>
        </c:ser>
        <c:ser>
          <c:idx val="4"/>
          <c:order val="5"/>
          <c:tx>
            <c:strRef>
              <c:f>'Pernoctaciones evol mensu TF'!$O$96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TF'!$O$97:$O$109</c:f>
              <c:numCache>
                <c:formatCode>0.0%</c:formatCode>
                <c:ptCount val="13"/>
                <c:pt idx="0">
                  <c:v>0.30767542378604706</c:v>
                </c:pt>
                <c:pt idx="1">
                  <c:v>1.1565762345780017</c:v>
                </c:pt>
                <c:pt idx="2">
                  <c:v>1.1552038300761014</c:v>
                </c:pt>
                <c:pt idx="3">
                  <c:v>0.48905216968768861</c:v>
                </c:pt>
                <c:pt idx="4">
                  <c:v>0.86347187191578034</c:v>
                </c:pt>
                <c:pt idx="5">
                  <c:v>7.1928266660891138E-2</c:v>
                </c:pt>
                <c:pt idx="6">
                  <c:v>0.45382828915840312</c:v>
                </c:pt>
                <c:pt idx="7">
                  <c:v>0.99673394440180019</c:v>
                </c:pt>
                <c:pt idx="8">
                  <c:v>0.21107311654651184</c:v>
                </c:pt>
                <c:pt idx="9">
                  <c:v>1.0690720315683926</c:v>
                </c:pt>
                <c:pt idx="10">
                  <c:v>-1</c:v>
                </c:pt>
                <c:pt idx="11">
                  <c:v>-1</c:v>
                </c:pt>
                <c:pt idx="12">
                  <c:v>0.70178814083314278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4C0-4607-B3DE-E2CEAE65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5A-4872-BA67-D191757D7A9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TF'!$C$119:$C$131</c:f>
              <c:numCache>
                <c:formatCode>#,##0</c:formatCode>
                <c:ptCount val="13"/>
                <c:pt idx="0">
                  <c:v>23997</c:v>
                </c:pt>
                <c:pt idx="1">
                  <c:v>26467</c:v>
                </c:pt>
                <c:pt idx="2">
                  <c:v>22003</c:v>
                </c:pt>
                <c:pt idx="3">
                  <c:v>35632</c:v>
                </c:pt>
                <c:pt idx="4">
                  <c:v>19341</c:v>
                </c:pt>
                <c:pt idx="5">
                  <c:v>18937</c:v>
                </c:pt>
                <c:pt idx="6">
                  <c:v>23576</c:v>
                </c:pt>
                <c:pt idx="7">
                  <c:v>30809</c:v>
                </c:pt>
                <c:pt idx="8">
                  <c:v>16492</c:v>
                </c:pt>
                <c:pt idx="9">
                  <c:v>24965</c:v>
                </c:pt>
                <c:pt idx="10">
                  <c:v>19942</c:v>
                </c:pt>
                <c:pt idx="11">
                  <c:v>24154</c:v>
                </c:pt>
                <c:pt idx="12">
                  <c:v>286315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A-4872-BA67-D191757D7A98}"/>
            </c:ext>
          </c:extLst>
        </c:ser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5A-4872-BA67-D191757D7A98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14615</c:v>
                </c:pt>
                <c:pt idx="1">
                  <c:v>17812</c:v>
                </c:pt>
                <c:pt idx="2">
                  <c:v>27034</c:v>
                </c:pt>
                <c:pt idx="3">
                  <c:v>36473</c:v>
                </c:pt>
                <c:pt idx="4">
                  <c:v>17702</c:v>
                </c:pt>
                <c:pt idx="5">
                  <c:v>19904</c:v>
                </c:pt>
                <c:pt idx="6">
                  <c:v>55357</c:v>
                </c:pt>
                <c:pt idx="7">
                  <c:v>79516</c:v>
                </c:pt>
                <c:pt idx="8">
                  <c:v>31051</c:v>
                </c:pt>
                <c:pt idx="9">
                  <c:v>40031</c:v>
                </c:pt>
                <c:pt idx="10">
                  <c:v>30508</c:v>
                </c:pt>
                <c:pt idx="11">
                  <c:v>29417</c:v>
                </c:pt>
                <c:pt idx="12">
                  <c:v>399420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5A-4872-BA67-D191757D7A98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5A-4872-BA67-D191757D7A9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33856</c:v>
                </c:pt>
                <c:pt idx="1">
                  <c:v>34864</c:v>
                </c:pt>
                <c:pt idx="2">
                  <c:v>37980</c:v>
                </c:pt>
                <c:pt idx="3">
                  <c:v>32413</c:v>
                </c:pt>
                <c:pt idx="4">
                  <c:v>14386</c:v>
                </c:pt>
                <c:pt idx="5">
                  <c:v>10307</c:v>
                </c:pt>
                <c:pt idx="6">
                  <c:v>37244</c:v>
                </c:pt>
                <c:pt idx="7">
                  <c:v>27254</c:v>
                </c:pt>
                <c:pt idx="8">
                  <c:v>16616</c:v>
                </c:pt>
                <c:pt idx="9">
                  <c:v>26963</c:v>
                </c:pt>
                <c:pt idx="10">
                  <c:v>26952</c:v>
                </c:pt>
                <c:pt idx="11">
                  <c:v>25945</c:v>
                </c:pt>
                <c:pt idx="12">
                  <c:v>324780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5A-4872-BA67-D191757D7A98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25A-4872-BA67-D191757D7A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25A-4872-BA67-D191757D7A9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34817</c:v>
                </c:pt>
                <c:pt idx="1">
                  <c:v>37890</c:v>
                </c:pt>
                <c:pt idx="2">
                  <c:v>34272</c:v>
                </c:pt>
                <c:pt idx="3">
                  <c:v>40796</c:v>
                </c:pt>
                <c:pt idx="4">
                  <c:v>34295</c:v>
                </c:pt>
                <c:pt idx="5">
                  <c:v>27425</c:v>
                </c:pt>
                <c:pt idx="6">
                  <c:v>46489</c:v>
                </c:pt>
                <c:pt idx="7">
                  <c:v>71431</c:v>
                </c:pt>
                <c:pt idx="8">
                  <c:v>28214</c:v>
                </c:pt>
                <c:pt idx="9">
                  <c:v>45010</c:v>
                </c:pt>
                <c:pt idx="12">
                  <c:v>400639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5A-4872-BA67-D191757D7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5A-4872-BA67-D191757D7A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5A-4872-BA67-D191757D7A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5A-4872-BA67-D191757D7A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5A-4872-BA67-D191757D7A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5A-4872-BA67-D191757D7A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5A-4872-BA67-D191757D7A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5A-4872-BA67-D191757D7A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5A-4872-BA67-D191757D7A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5A-4872-BA67-D191757D7A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5A-4872-BA67-D191757D7A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5A-4872-BA67-D191757D7A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5A-4872-BA67-D191757D7A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5A-4872-BA67-D191757D7A98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2.8384924385633337E-2</c:v>
                </c:pt>
                <c:pt idx="1">
                  <c:v>8.679440110142278E-2</c:v>
                </c:pt>
                <c:pt idx="2">
                  <c:v>-9.7630331753554511E-2</c:v>
                </c:pt>
                <c:pt idx="3">
                  <c:v>0.25863079628544106</c:v>
                </c:pt>
                <c:pt idx="4">
                  <c:v>1.3839149172806895</c:v>
                </c:pt>
                <c:pt idx="5">
                  <c:v>1.6608130396817695</c:v>
                </c:pt>
                <c:pt idx="6">
                  <c:v>0.24822790248093662</c:v>
                </c:pt>
                <c:pt idx="7">
                  <c:v>1.6209363763117342</c:v>
                </c:pt>
                <c:pt idx="8">
                  <c:v>0.69800192585459797</c:v>
                </c:pt>
                <c:pt idx="9">
                  <c:v>0.66932463004858511</c:v>
                </c:pt>
                <c:pt idx="10">
                  <c:v>-1</c:v>
                </c:pt>
                <c:pt idx="11">
                  <c:v>-1</c:v>
                </c:pt>
                <c:pt idx="12">
                  <c:v>0.47357135238319414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25A-4872-BA67-D191757D7A98}"/>
            </c:ext>
          </c:extLst>
        </c:ser>
        <c:ser>
          <c:idx val="4"/>
          <c:order val="5"/>
          <c:tx>
            <c:strRef>
              <c:f>'Pernoctaciones evol mensu TF'!$O$118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TF'!$O$119:$O$131</c:f>
              <c:numCache>
                <c:formatCode>0.0%</c:formatCode>
                <c:ptCount val="13"/>
                <c:pt idx="0">
                  <c:v>0.45088969454515149</c:v>
                </c:pt>
                <c:pt idx="1">
                  <c:v>0.43159406052820493</c:v>
                </c:pt>
                <c:pt idx="2">
                  <c:v>0.55760578102985958</c:v>
                </c:pt>
                <c:pt idx="3">
                  <c:v>0.1449259092950157</c:v>
                </c:pt>
                <c:pt idx="4">
                  <c:v>0.77317615428364617</c:v>
                </c:pt>
                <c:pt idx="5">
                  <c:v>0.44822305539420193</c:v>
                </c:pt>
                <c:pt idx="6">
                  <c:v>0.9718781812012216</c:v>
                </c:pt>
                <c:pt idx="7">
                  <c:v>1.3185108247589992</c:v>
                </c:pt>
                <c:pt idx="8">
                  <c:v>0.71076885762794073</c:v>
                </c:pt>
                <c:pt idx="9">
                  <c:v>0.80292409373122364</c:v>
                </c:pt>
                <c:pt idx="10">
                  <c:v>-1</c:v>
                </c:pt>
                <c:pt idx="11">
                  <c:v>-1</c:v>
                </c:pt>
                <c:pt idx="12">
                  <c:v>0.65403622341765089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25A-4872-BA67-D191757D7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FF-448D-A694-E2421A15347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TF'!$C$141:$C$153</c:f>
              <c:numCache>
                <c:formatCode>#,##0</c:formatCode>
                <c:ptCount val="13"/>
                <c:pt idx="0">
                  <c:v>8754</c:v>
                </c:pt>
                <c:pt idx="1">
                  <c:v>9269</c:v>
                </c:pt>
                <c:pt idx="2">
                  <c:v>9148</c:v>
                </c:pt>
                <c:pt idx="3">
                  <c:v>7080</c:v>
                </c:pt>
                <c:pt idx="4">
                  <c:v>6466</c:v>
                </c:pt>
                <c:pt idx="5">
                  <c:v>6152</c:v>
                </c:pt>
                <c:pt idx="6">
                  <c:v>5273</c:v>
                </c:pt>
                <c:pt idx="7">
                  <c:v>5599</c:v>
                </c:pt>
                <c:pt idx="8">
                  <c:v>9196</c:v>
                </c:pt>
                <c:pt idx="9">
                  <c:v>10098</c:v>
                </c:pt>
                <c:pt idx="10">
                  <c:v>10588</c:v>
                </c:pt>
                <c:pt idx="11">
                  <c:v>6869</c:v>
                </c:pt>
                <c:pt idx="12">
                  <c:v>94492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F-448D-A694-E2421A153476}"/>
            </c:ext>
          </c:extLst>
        </c:ser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FF-448D-A694-E2421A153476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2969</c:v>
                </c:pt>
                <c:pt idx="1">
                  <c:v>7286</c:v>
                </c:pt>
                <c:pt idx="2">
                  <c:v>12172</c:v>
                </c:pt>
                <c:pt idx="3">
                  <c:v>8715</c:v>
                </c:pt>
                <c:pt idx="4">
                  <c:v>3126</c:v>
                </c:pt>
                <c:pt idx="5">
                  <c:v>3591</c:v>
                </c:pt>
                <c:pt idx="6">
                  <c:v>1577</c:v>
                </c:pt>
                <c:pt idx="7">
                  <c:v>1422</c:v>
                </c:pt>
                <c:pt idx="8">
                  <c:v>2175</c:v>
                </c:pt>
                <c:pt idx="9">
                  <c:v>3026</c:v>
                </c:pt>
                <c:pt idx="10">
                  <c:v>6875</c:v>
                </c:pt>
                <c:pt idx="11">
                  <c:v>3771</c:v>
                </c:pt>
                <c:pt idx="12">
                  <c:v>56705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FF-448D-A694-E2421A153476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FF-448D-A694-E2421A15347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7290</c:v>
                </c:pt>
                <c:pt idx="1">
                  <c:v>8763</c:v>
                </c:pt>
                <c:pt idx="2">
                  <c:v>6069</c:v>
                </c:pt>
                <c:pt idx="3">
                  <c:v>6686</c:v>
                </c:pt>
                <c:pt idx="4">
                  <c:v>2920</c:v>
                </c:pt>
                <c:pt idx="5">
                  <c:v>10666</c:v>
                </c:pt>
                <c:pt idx="6">
                  <c:v>4584</c:v>
                </c:pt>
                <c:pt idx="7">
                  <c:v>4882</c:v>
                </c:pt>
                <c:pt idx="8">
                  <c:v>3872</c:v>
                </c:pt>
                <c:pt idx="9">
                  <c:v>6685</c:v>
                </c:pt>
                <c:pt idx="10">
                  <c:v>14295</c:v>
                </c:pt>
                <c:pt idx="11">
                  <c:v>8580</c:v>
                </c:pt>
                <c:pt idx="12">
                  <c:v>85292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FF-448D-A694-E2421A153476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FF-448D-A694-E2421A15347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FF-448D-A694-E2421A15347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8477</c:v>
                </c:pt>
                <c:pt idx="1">
                  <c:v>10131</c:v>
                </c:pt>
                <c:pt idx="2">
                  <c:v>10656</c:v>
                </c:pt>
                <c:pt idx="3">
                  <c:v>4755</c:v>
                </c:pt>
                <c:pt idx="4">
                  <c:v>3337</c:v>
                </c:pt>
                <c:pt idx="5">
                  <c:v>2892</c:v>
                </c:pt>
                <c:pt idx="6">
                  <c:v>4680</c:v>
                </c:pt>
                <c:pt idx="7">
                  <c:v>3525</c:v>
                </c:pt>
                <c:pt idx="8">
                  <c:v>3058</c:v>
                </c:pt>
                <c:pt idx="9">
                  <c:v>8807</c:v>
                </c:pt>
                <c:pt idx="12">
                  <c:v>60318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FF-448D-A694-E2421A15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FF-448D-A694-E2421A15347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FF-448D-A694-E2421A15347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FF-448D-A694-E2421A15347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FF-448D-A694-E2421A15347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FF-448D-A694-E2421A15347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FF-448D-A694-E2421A15347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FF-448D-A694-E2421A15347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FF-448D-A694-E2421A15347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FF-448D-A694-E2421A15347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FF-448D-A694-E2421A15347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FF-448D-A694-E2421A15347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FF-448D-A694-E2421A15347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FF-448D-A694-E2421A153476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0.16282578875171461</c:v>
                </c:pt>
                <c:pt idx="1">
                  <c:v>0.15611092091749401</c:v>
                </c:pt>
                <c:pt idx="2">
                  <c:v>0.75580820563519535</c:v>
                </c:pt>
                <c:pt idx="3">
                  <c:v>-0.28881244391265326</c:v>
                </c:pt>
                <c:pt idx="4">
                  <c:v>0.14280821917808217</c:v>
                </c:pt>
                <c:pt idx="5">
                  <c:v>-0.72885805362835177</c:v>
                </c:pt>
                <c:pt idx="6">
                  <c:v>2.0942408376963373E-2</c:v>
                </c:pt>
                <c:pt idx="7">
                  <c:v>-0.27795985251945921</c:v>
                </c:pt>
                <c:pt idx="8">
                  <c:v>-0.21022727272727271</c:v>
                </c:pt>
                <c:pt idx="9">
                  <c:v>0.3174270755422588</c:v>
                </c:pt>
                <c:pt idx="10">
                  <c:v>-1</c:v>
                </c:pt>
                <c:pt idx="11">
                  <c:v>-1</c:v>
                </c:pt>
                <c:pt idx="12">
                  <c:v>-3.3628658858964711E-2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3FF-448D-A694-E2421A153476}"/>
            </c:ext>
          </c:extLst>
        </c:ser>
        <c:ser>
          <c:idx val="4"/>
          <c:order val="5"/>
          <c:tx>
            <c:strRef>
              <c:f>'Pernoctaciones evol mensu TF'!$O$140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TF'!$O$141:$O$153</c:f>
              <c:numCache>
                <c:formatCode>0.0%</c:formatCode>
                <c:ptCount val="13"/>
                <c:pt idx="0">
                  <c:v>-3.1642677633082039E-2</c:v>
                </c:pt>
                <c:pt idx="1">
                  <c:v>9.2998165929442322E-2</c:v>
                </c:pt>
                <c:pt idx="2">
                  <c:v>0.16484477481416704</c:v>
                </c:pt>
                <c:pt idx="3">
                  <c:v>-0.32838983050847459</c:v>
                </c:pt>
                <c:pt idx="4">
                  <c:v>-0.4839158676152181</c:v>
                </c:pt>
                <c:pt idx="5">
                  <c:v>-0.52990897269180759</c:v>
                </c:pt>
                <c:pt idx="6">
                  <c:v>-0.11245970036032615</c:v>
                </c:pt>
                <c:pt idx="7">
                  <c:v>-0.37042328987319162</c:v>
                </c:pt>
                <c:pt idx="8">
                  <c:v>-0.66746411483253587</c:v>
                </c:pt>
                <c:pt idx="9">
                  <c:v>-0.12784709843533371</c:v>
                </c:pt>
                <c:pt idx="10">
                  <c:v>-1</c:v>
                </c:pt>
                <c:pt idx="11">
                  <c:v>-1</c:v>
                </c:pt>
                <c:pt idx="12">
                  <c:v>-0.21700525735055498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3FF-448D-A694-E2421A15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51-4894-B622-E36E1280B85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TF'!$C$163:$C$175</c:f>
              <c:numCache>
                <c:formatCode>#,##0</c:formatCode>
                <c:ptCount val="13"/>
                <c:pt idx="0">
                  <c:v>5488</c:v>
                </c:pt>
                <c:pt idx="1">
                  <c:v>6513</c:v>
                </c:pt>
                <c:pt idx="2">
                  <c:v>4616</c:v>
                </c:pt>
                <c:pt idx="3">
                  <c:v>8828</c:v>
                </c:pt>
                <c:pt idx="4">
                  <c:v>6209</c:v>
                </c:pt>
                <c:pt idx="5">
                  <c:v>4826</c:v>
                </c:pt>
                <c:pt idx="6">
                  <c:v>6398</c:v>
                </c:pt>
                <c:pt idx="7">
                  <c:v>8534</c:v>
                </c:pt>
                <c:pt idx="8">
                  <c:v>4889</c:v>
                </c:pt>
                <c:pt idx="9">
                  <c:v>8329</c:v>
                </c:pt>
                <c:pt idx="10">
                  <c:v>5757</c:v>
                </c:pt>
                <c:pt idx="11">
                  <c:v>4847</c:v>
                </c:pt>
                <c:pt idx="12">
                  <c:v>75234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51-4894-B622-E36E1280B85B}"/>
            </c:ext>
          </c:extLst>
        </c:ser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51-4894-B622-E36E1280B85B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7772</c:v>
                </c:pt>
                <c:pt idx="1">
                  <c:v>4127</c:v>
                </c:pt>
                <c:pt idx="2">
                  <c:v>5526</c:v>
                </c:pt>
                <c:pt idx="3">
                  <c:v>5883</c:v>
                </c:pt>
                <c:pt idx="4">
                  <c:v>17440</c:v>
                </c:pt>
                <c:pt idx="5">
                  <c:v>4140</c:v>
                </c:pt>
                <c:pt idx="6">
                  <c:v>12259</c:v>
                </c:pt>
                <c:pt idx="7">
                  <c:v>12685</c:v>
                </c:pt>
                <c:pt idx="8">
                  <c:v>10452</c:v>
                </c:pt>
                <c:pt idx="9">
                  <c:v>20423</c:v>
                </c:pt>
                <c:pt idx="10">
                  <c:v>12938</c:v>
                </c:pt>
                <c:pt idx="11">
                  <c:v>13150</c:v>
                </c:pt>
                <c:pt idx="12">
                  <c:v>126795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51-4894-B622-E36E1280B85B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51-4894-B622-E36E1280B85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15720</c:v>
                </c:pt>
                <c:pt idx="1">
                  <c:v>17689</c:v>
                </c:pt>
                <c:pt idx="2">
                  <c:v>14306</c:v>
                </c:pt>
                <c:pt idx="3">
                  <c:v>6324</c:v>
                </c:pt>
                <c:pt idx="4">
                  <c:v>4173</c:v>
                </c:pt>
                <c:pt idx="5">
                  <c:v>2887</c:v>
                </c:pt>
                <c:pt idx="6">
                  <c:v>12028</c:v>
                </c:pt>
                <c:pt idx="7">
                  <c:v>2059</c:v>
                </c:pt>
                <c:pt idx="8">
                  <c:v>2122</c:v>
                </c:pt>
                <c:pt idx="9">
                  <c:v>25712</c:v>
                </c:pt>
                <c:pt idx="10">
                  <c:v>2422</c:v>
                </c:pt>
                <c:pt idx="11">
                  <c:v>3264</c:v>
                </c:pt>
                <c:pt idx="12">
                  <c:v>108706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51-4894-B622-E36E1280B85B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151-4894-B622-E36E1280B85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151-4894-B622-E36E1280B85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3290</c:v>
                </c:pt>
                <c:pt idx="1">
                  <c:v>16908</c:v>
                </c:pt>
                <c:pt idx="2">
                  <c:v>15794</c:v>
                </c:pt>
                <c:pt idx="3">
                  <c:v>19903</c:v>
                </c:pt>
                <c:pt idx="4">
                  <c:v>12337</c:v>
                </c:pt>
                <c:pt idx="5">
                  <c:v>2445</c:v>
                </c:pt>
                <c:pt idx="6">
                  <c:v>5749</c:v>
                </c:pt>
                <c:pt idx="7">
                  <c:v>17326</c:v>
                </c:pt>
                <c:pt idx="8">
                  <c:v>3768</c:v>
                </c:pt>
                <c:pt idx="9">
                  <c:v>26260</c:v>
                </c:pt>
                <c:pt idx="12">
                  <c:v>123780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51-4894-B622-E36E1280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51-4894-B622-E36E1280B85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51-4894-B622-E36E1280B85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51-4894-B622-E36E1280B85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51-4894-B622-E36E1280B85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51-4894-B622-E36E1280B85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51-4894-B622-E36E1280B85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51-4894-B622-E36E1280B85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51-4894-B622-E36E1280B85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51-4894-B622-E36E1280B85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51-4894-B622-E36E1280B85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51-4894-B622-E36E1280B85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51-4894-B622-E36E1280B85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51-4894-B622-E36E1280B85B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-0.79071246819338425</c:v>
                </c:pt>
                <c:pt idx="1">
                  <c:v>-4.415173271524675E-2</c:v>
                </c:pt>
                <c:pt idx="2">
                  <c:v>0.10401230253040672</c:v>
                </c:pt>
                <c:pt idx="3">
                  <c:v>2.1472169512966479</c:v>
                </c:pt>
                <c:pt idx="4">
                  <c:v>1.9563862928348912</c:v>
                </c:pt>
                <c:pt idx="5">
                  <c:v>-0.15310010391409767</c:v>
                </c:pt>
                <c:pt idx="6">
                  <c:v>-0.52203192550714994</c:v>
                </c:pt>
                <c:pt idx="7">
                  <c:v>7.4147644487615345</c:v>
                </c:pt>
                <c:pt idx="8">
                  <c:v>0.7756833176248823</c:v>
                </c:pt>
                <c:pt idx="9">
                  <c:v>2.1313005600497759E-2</c:v>
                </c:pt>
                <c:pt idx="10">
                  <c:v>-1</c:v>
                </c:pt>
                <c:pt idx="11">
                  <c:v>-1</c:v>
                </c:pt>
                <c:pt idx="12">
                  <c:v>0.20151426907396619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151-4894-B622-E36E1280B85B}"/>
            </c:ext>
          </c:extLst>
        </c:ser>
        <c:ser>
          <c:idx val="4"/>
          <c:order val="5"/>
          <c:tx>
            <c:strRef>
              <c:f>'Pernoctaciones evol mensu TF'!$O$162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TF'!$O$163:$O$175</c:f>
              <c:numCache>
                <c:formatCode>0.0%</c:formatCode>
                <c:ptCount val="13"/>
                <c:pt idx="0">
                  <c:v>-0.40051020408163263</c:v>
                </c:pt>
                <c:pt idx="1">
                  <c:v>1.5960386918470753</c:v>
                </c:pt>
                <c:pt idx="2">
                  <c:v>2.4215771230502598</c:v>
                </c:pt>
                <c:pt idx="3">
                  <c:v>1.2545310376076122</c:v>
                </c:pt>
                <c:pt idx="4">
                  <c:v>0.98695442100177155</c:v>
                </c:pt>
                <c:pt idx="5">
                  <c:v>-0.49336924989639452</c:v>
                </c:pt>
                <c:pt idx="6">
                  <c:v>-0.10143794935917472</c:v>
                </c:pt>
                <c:pt idx="7">
                  <c:v>1.0302320131239746</c:v>
                </c:pt>
                <c:pt idx="8">
                  <c:v>-0.22929024340355897</c:v>
                </c:pt>
                <c:pt idx="9">
                  <c:v>2.1528394765277943</c:v>
                </c:pt>
                <c:pt idx="10">
                  <c:v>-1</c:v>
                </c:pt>
                <c:pt idx="11">
                  <c:v>-1</c:v>
                </c:pt>
                <c:pt idx="12">
                  <c:v>0.91520965495899742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151-4894-B622-E36E1280B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6C-40D8-9EB3-286400C6DD9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TF'!$C$185:$C$197</c:f>
              <c:numCache>
                <c:formatCode>#,##0</c:formatCode>
                <c:ptCount val="13"/>
                <c:pt idx="0">
                  <c:v>1637</c:v>
                </c:pt>
                <c:pt idx="1">
                  <c:v>1354</c:v>
                </c:pt>
                <c:pt idx="2">
                  <c:v>1044</c:v>
                </c:pt>
                <c:pt idx="3">
                  <c:v>1416</c:v>
                </c:pt>
                <c:pt idx="4">
                  <c:v>1143</c:v>
                </c:pt>
                <c:pt idx="5">
                  <c:v>710</c:v>
                </c:pt>
                <c:pt idx="6">
                  <c:v>904</c:v>
                </c:pt>
                <c:pt idx="7">
                  <c:v>1197</c:v>
                </c:pt>
                <c:pt idx="8">
                  <c:v>739</c:v>
                </c:pt>
                <c:pt idx="9">
                  <c:v>1477</c:v>
                </c:pt>
                <c:pt idx="10">
                  <c:v>3545</c:v>
                </c:pt>
                <c:pt idx="11">
                  <c:v>2341</c:v>
                </c:pt>
                <c:pt idx="12">
                  <c:v>17507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6C-40D8-9EB3-286400C6DD9E}"/>
            </c:ext>
          </c:extLst>
        </c:ser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6C-40D8-9EB3-286400C6DD9E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1397</c:v>
                </c:pt>
                <c:pt idx="1">
                  <c:v>1062</c:v>
                </c:pt>
                <c:pt idx="2">
                  <c:v>3467</c:v>
                </c:pt>
                <c:pt idx="3">
                  <c:v>2408</c:v>
                </c:pt>
                <c:pt idx="4">
                  <c:v>316</c:v>
                </c:pt>
                <c:pt idx="5">
                  <c:v>727</c:v>
                </c:pt>
                <c:pt idx="6">
                  <c:v>4173</c:v>
                </c:pt>
                <c:pt idx="7">
                  <c:v>1991</c:v>
                </c:pt>
                <c:pt idx="8">
                  <c:v>2542</c:v>
                </c:pt>
                <c:pt idx="9">
                  <c:v>1136</c:v>
                </c:pt>
                <c:pt idx="10">
                  <c:v>2063</c:v>
                </c:pt>
                <c:pt idx="11">
                  <c:v>1644</c:v>
                </c:pt>
                <c:pt idx="12">
                  <c:v>22926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6C-40D8-9EB3-286400C6DD9E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6C-40D8-9EB3-286400C6DD9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2004</c:v>
                </c:pt>
                <c:pt idx="1">
                  <c:v>1864</c:v>
                </c:pt>
                <c:pt idx="2">
                  <c:v>1158</c:v>
                </c:pt>
                <c:pt idx="3">
                  <c:v>1603</c:v>
                </c:pt>
                <c:pt idx="4">
                  <c:v>1535</c:v>
                </c:pt>
                <c:pt idx="5">
                  <c:v>781</c:v>
                </c:pt>
                <c:pt idx="6">
                  <c:v>4232</c:v>
                </c:pt>
                <c:pt idx="7">
                  <c:v>673</c:v>
                </c:pt>
                <c:pt idx="8">
                  <c:v>345</c:v>
                </c:pt>
                <c:pt idx="9">
                  <c:v>1837</c:v>
                </c:pt>
                <c:pt idx="10">
                  <c:v>737</c:v>
                </c:pt>
                <c:pt idx="11">
                  <c:v>698</c:v>
                </c:pt>
                <c:pt idx="12">
                  <c:v>17467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6C-40D8-9EB3-286400C6DD9E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6C-40D8-9EB3-286400C6DD9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C6C-40D8-9EB3-286400C6DD9E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1208</c:v>
                </c:pt>
                <c:pt idx="1">
                  <c:v>3493</c:v>
                </c:pt>
                <c:pt idx="2">
                  <c:v>2610</c:v>
                </c:pt>
                <c:pt idx="3">
                  <c:v>1352</c:v>
                </c:pt>
                <c:pt idx="4">
                  <c:v>3433</c:v>
                </c:pt>
                <c:pt idx="5">
                  <c:v>753</c:v>
                </c:pt>
                <c:pt idx="6">
                  <c:v>3193</c:v>
                </c:pt>
                <c:pt idx="7">
                  <c:v>3376</c:v>
                </c:pt>
                <c:pt idx="8">
                  <c:v>1688</c:v>
                </c:pt>
                <c:pt idx="9">
                  <c:v>2875</c:v>
                </c:pt>
                <c:pt idx="12">
                  <c:v>23981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C6C-40D8-9EB3-286400C6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6C-40D8-9EB3-286400C6DD9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6C-40D8-9EB3-286400C6DD9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6C-40D8-9EB3-286400C6DD9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6C-40D8-9EB3-286400C6DD9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6C-40D8-9EB3-286400C6DD9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6C-40D8-9EB3-286400C6DD9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6C-40D8-9EB3-286400C6DD9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C6C-40D8-9EB3-286400C6DD9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C6C-40D8-9EB3-286400C6DD9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C6C-40D8-9EB3-286400C6DD9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C6C-40D8-9EB3-286400C6DD9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C6C-40D8-9EB3-286400C6DD9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C6C-40D8-9EB3-286400C6DD9E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-0.39720558882235524</c:v>
                </c:pt>
                <c:pt idx="1">
                  <c:v>0.87392703862660936</c:v>
                </c:pt>
                <c:pt idx="2">
                  <c:v>1.2538860103626943</c:v>
                </c:pt>
                <c:pt idx="3">
                  <c:v>-0.15658140985651903</c:v>
                </c:pt>
                <c:pt idx="4">
                  <c:v>1.2364820846905538</c:v>
                </c:pt>
                <c:pt idx="5">
                  <c:v>-3.5851472471190804E-2</c:v>
                </c:pt>
                <c:pt idx="6">
                  <c:v>-0.24551039697542532</c:v>
                </c:pt>
                <c:pt idx="7">
                  <c:v>4.0163447251114412</c:v>
                </c:pt>
                <c:pt idx="8">
                  <c:v>3.8927536231884057</c:v>
                </c:pt>
                <c:pt idx="9">
                  <c:v>0.56505171475231353</c:v>
                </c:pt>
                <c:pt idx="10">
                  <c:v>-1</c:v>
                </c:pt>
                <c:pt idx="11">
                  <c:v>-1</c:v>
                </c:pt>
                <c:pt idx="12">
                  <c:v>0.49582085828343314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C6C-40D8-9EB3-286400C6DD9E}"/>
            </c:ext>
          </c:extLst>
        </c:ser>
        <c:ser>
          <c:idx val="4"/>
          <c:order val="5"/>
          <c:tx>
            <c:strRef>
              <c:f>'Pernoctaciones evol mensu TF'!$O$184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TF'!$O$185:$O$197</c:f>
              <c:numCache>
                <c:formatCode>0.0%</c:formatCode>
                <c:ptCount val="13"/>
                <c:pt idx="0">
                  <c:v>-0.26206475259621254</c:v>
                </c:pt>
                <c:pt idx="1">
                  <c:v>1.5797636632200884</c:v>
                </c:pt>
                <c:pt idx="2">
                  <c:v>1.5</c:v>
                </c:pt>
                <c:pt idx="3">
                  <c:v>-4.5197740112994378E-2</c:v>
                </c:pt>
                <c:pt idx="4">
                  <c:v>2.0034995625546808</c:v>
                </c:pt>
                <c:pt idx="5">
                  <c:v>6.056338028169006E-2</c:v>
                </c:pt>
                <c:pt idx="6">
                  <c:v>2.5320796460176993</c:v>
                </c:pt>
                <c:pt idx="7">
                  <c:v>1.8203842940685044</c:v>
                </c:pt>
                <c:pt idx="8">
                  <c:v>1.2841677943166441</c:v>
                </c:pt>
                <c:pt idx="9">
                  <c:v>0.94651320243737302</c:v>
                </c:pt>
                <c:pt idx="10">
                  <c:v>-1</c:v>
                </c:pt>
                <c:pt idx="11">
                  <c:v>-1</c:v>
                </c:pt>
                <c:pt idx="12">
                  <c:v>1.0635917735134668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C6C-40D8-9EB3-286400C6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2F-46CE-B553-619ECE10A2B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TF'!$C$207:$C$219</c:f>
              <c:numCache>
                <c:formatCode>#,##0</c:formatCode>
                <c:ptCount val="13"/>
                <c:pt idx="0">
                  <c:v>1448</c:v>
                </c:pt>
                <c:pt idx="1">
                  <c:v>1445</c:v>
                </c:pt>
                <c:pt idx="2">
                  <c:v>1339</c:v>
                </c:pt>
                <c:pt idx="3">
                  <c:v>1228</c:v>
                </c:pt>
                <c:pt idx="4">
                  <c:v>794</c:v>
                </c:pt>
                <c:pt idx="5">
                  <c:v>887</c:v>
                </c:pt>
                <c:pt idx="6">
                  <c:v>557</c:v>
                </c:pt>
                <c:pt idx="7">
                  <c:v>741</c:v>
                </c:pt>
                <c:pt idx="8">
                  <c:v>405</c:v>
                </c:pt>
                <c:pt idx="9">
                  <c:v>1011</c:v>
                </c:pt>
                <c:pt idx="10">
                  <c:v>678</c:v>
                </c:pt>
                <c:pt idx="11">
                  <c:v>1259</c:v>
                </c:pt>
                <c:pt idx="12">
                  <c:v>11792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F-46CE-B553-619ECE10A2B9}"/>
            </c:ext>
          </c:extLst>
        </c:ser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2F-46CE-B553-619ECE10A2B9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6840</c:v>
                </c:pt>
                <c:pt idx="1">
                  <c:v>1138</c:v>
                </c:pt>
                <c:pt idx="2">
                  <c:v>585</c:v>
                </c:pt>
                <c:pt idx="3">
                  <c:v>438</c:v>
                </c:pt>
                <c:pt idx="4">
                  <c:v>1318</c:v>
                </c:pt>
                <c:pt idx="5">
                  <c:v>1317</c:v>
                </c:pt>
                <c:pt idx="6">
                  <c:v>2346</c:v>
                </c:pt>
                <c:pt idx="7">
                  <c:v>2405</c:v>
                </c:pt>
                <c:pt idx="8">
                  <c:v>1098</c:v>
                </c:pt>
                <c:pt idx="9">
                  <c:v>2125</c:v>
                </c:pt>
                <c:pt idx="10">
                  <c:v>3258</c:v>
                </c:pt>
                <c:pt idx="11">
                  <c:v>2289</c:v>
                </c:pt>
                <c:pt idx="12">
                  <c:v>25157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F-46CE-B553-619ECE10A2B9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2F-46CE-B553-619ECE10A2B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2857</c:v>
                </c:pt>
                <c:pt idx="1">
                  <c:v>1848</c:v>
                </c:pt>
                <c:pt idx="2">
                  <c:v>2136</c:v>
                </c:pt>
                <c:pt idx="3">
                  <c:v>2325</c:v>
                </c:pt>
                <c:pt idx="4">
                  <c:v>1731</c:v>
                </c:pt>
                <c:pt idx="5">
                  <c:v>854</c:v>
                </c:pt>
                <c:pt idx="6">
                  <c:v>3564</c:v>
                </c:pt>
                <c:pt idx="7">
                  <c:v>2648</c:v>
                </c:pt>
                <c:pt idx="8">
                  <c:v>1581</c:v>
                </c:pt>
                <c:pt idx="9">
                  <c:v>2652</c:v>
                </c:pt>
                <c:pt idx="10">
                  <c:v>2229</c:v>
                </c:pt>
                <c:pt idx="11">
                  <c:v>2188</c:v>
                </c:pt>
                <c:pt idx="12">
                  <c:v>26613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F-46CE-B553-619ECE10A2B9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2F-46CE-B553-619ECE10A2B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82F-46CE-B553-619ECE10A2B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3677</c:v>
                </c:pt>
                <c:pt idx="1">
                  <c:v>5430</c:v>
                </c:pt>
                <c:pt idx="2">
                  <c:v>4490</c:v>
                </c:pt>
                <c:pt idx="3">
                  <c:v>2854</c:v>
                </c:pt>
                <c:pt idx="4">
                  <c:v>4521</c:v>
                </c:pt>
                <c:pt idx="5">
                  <c:v>2058</c:v>
                </c:pt>
                <c:pt idx="6">
                  <c:v>1956</c:v>
                </c:pt>
                <c:pt idx="7">
                  <c:v>6279</c:v>
                </c:pt>
                <c:pt idx="8">
                  <c:v>3392</c:v>
                </c:pt>
                <c:pt idx="9">
                  <c:v>6807</c:v>
                </c:pt>
                <c:pt idx="12">
                  <c:v>41464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2F-46CE-B553-619ECE10A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2F-46CE-B553-619ECE10A2B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2F-46CE-B553-619ECE10A2B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2F-46CE-B553-619ECE10A2B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2F-46CE-B553-619ECE10A2B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2F-46CE-B553-619ECE10A2B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2F-46CE-B553-619ECE10A2B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2F-46CE-B553-619ECE10A2B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2F-46CE-B553-619ECE10A2B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2F-46CE-B553-619ECE10A2B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2F-46CE-B553-619ECE10A2B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2F-46CE-B553-619ECE10A2B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2F-46CE-B553-619ECE10A2B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2F-46CE-B553-619ECE10A2B9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0.28701435071753578</c:v>
                </c:pt>
                <c:pt idx="1">
                  <c:v>1.9383116883116882</c:v>
                </c:pt>
                <c:pt idx="2">
                  <c:v>1.1020599250936329</c:v>
                </c:pt>
                <c:pt idx="3">
                  <c:v>0.22752688172043012</c:v>
                </c:pt>
                <c:pt idx="4">
                  <c:v>1.6117850953206241</c:v>
                </c:pt>
                <c:pt idx="5">
                  <c:v>1.4098360655737703</c:v>
                </c:pt>
                <c:pt idx="6">
                  <c:v>-0.45117845117845112</c:v>
                </c:pt>
                <c:pt idx="7">
                  <c:v>1.3712235649546827</c:v>
                </c:pt>
                <c:pt idx="8">
                  <c:v>1.1454775458570525</c:v>
                </c:pt>
                <c:pt idx="9">
                  <c:v>1.566742081447964</c:v>
                </c:pt>
                <c:pt idx="10">
                  <c:v>-1</c:v>
                </c:pt>
                <c:pt idx="11">
                  <c:v>-1</c:v>
                </c:pt>
                <c:pt idx="12">
                  <c:v>0.86808433952063435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82F-46CE-B553-619ECE10A2B9}"/>
            </c:ext>
          </c:extLst>
        </c:ser>
        <c:ser>
          <c:idx val="4"/>
          <c:order val="5"/>
          <c:tx>
            <c:strRef>
              <c:f>'Pernoctaciones evol mensu TF'!$O$206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TF'!$O$207:$O$219</c:f>
              <c:numCache>
                <c:formatCode>0.0%</c:formatCode>
                <c:ptCount val="13"/>
                <c:pt idx="0">
                  <c:v>1.5393646408839778</c:v>
                </c:pt>
                <c:pt idx="1">
                  <c:v>2.7577854671280275</c:v>
                </c:pt>
                <c:pt idx="2">
                  <c:v>2.3532486930545184</c:v>
                </c:pt>
                <c:pt idx="3">
                  <c:v>1.3241042345276872</c:v>
                </c:pt>
                <c:pt idx="4">
                  <c:v>4.6939546599496218</c:v>
                </c:pt>
                <c:pt idx="5">
                  <c:v>1.3201803833145433</c:v>
                </c:pt>
                <c:pt idx="6">
                  <c:v>2.5116696588868939</c:v>
                </c:pt>
                <c:pt idx="7">
                  <c:v>7.473684210526315</c:v>
                </c:pt>
                <c:pt idx="8">
                  <c:v>7.3753086419753089</c:v>
                </c:pt>
                <c:pt idx="9">
                  <c:v>5.732937685459941</c:v>
                </c:pt>
                <c:pt idx="10">
                  <c:v>-1</c:v>
                </c:pt>
                <c:pt idx="11">
                  <c:v>-1</c:v>
                </c:pt>
                <c:pt idx="12">
                  <c:v>3.2074074074074073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82F-46CE-B553-619ECE10A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C7-4FE5-AAA5-CB7D5AB0116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TF'!$C$229:$C$241</c:f>
              <c:numCache>
                <c:formatCode>#,##0</c:formatCode>
                <c:ptCount val="13"/>
                <c:pt idx="0">
                  <c:v>2114</c:v>
                </c:pt>
                <c:pt idx="1">
                  <c:v>2318</c:v>
                </c:pt>
                <c:pt idx="2">
                  <c:v>2347</c:v>
                </c:pt>
                <c:pt idx="3">
                  <c:v>1158</c:v>
                </c:pt>
                <c:pt idx="4">
                  <c:v>126</c:v>
                </c:pt>
                <c:pt idx="5">
                  <c:v>115</c:v>
                </c:pt>
                <c:pt idx="6">
                  <c:v>648</c:v>
                </c:pt>
                <c:pt idx="7">
                  <c:v>171</c:v>
                </c:pt>
                <c:pt idx="8">
                  <c:v>13</c:v>
                </c:pt>
                <c:pt idx="9">
                  <c:v>2298</c:v>
                </c:pt>
                <c:pt idx="10">
                  <c:v>2189</c:v>
                </c:pt>
                <c:pt idx="11">
                  <c:v>2322</c:v>
                </c:pt>
                <c:pt idx="12">
                  <c:v>15819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7-4FE5-AAA5-CB7D5AB01164}"/>
            </c:ext>
          </c:extLst>
        </c:ser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C7-4FE5-AAA5-CB7D5AB01164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3569</c:v>
                </c:pt>
                <c:pt idx="1">
                  <c:v>1552</c:v>
                </c:pt>
                <c:pt idx="2">
                  <c:v>1554</c:v>
                </c:pt>
                <c:pt idx="3">
                  <c:v>784</c:v>
                </c:pt>
                <c:pt idx="4">
                  <c:v>14</c:v>
                </c:pt>
                <c:pt idx="5">
                  <c:v>172</c:v>
                </c:pt>
                <c:pt idx="6">
                  <c:v>91</c:v>
                </c:pt>
                <c:pt idx="7">
                  <c:v>46</c:v>
                </c:pt>
                <c:pt idx="8">
                  <c:v>84</c:v>
                </c:pt>
                <c:pt idx="9">
                  <c:v>2187</c:v>
                </c:pt>
                <c:pt idx="10">
                  <c:v>5199</c:v>
                </c:pt>
                <c:pt idx="11">
                  <c:v>5705</c:v>
                </c:pt>
                <c:pt idx="12">
                  <c:v>20957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C7-4FE5-AAA5-CB7D5AB01164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C7-4FE5-AAA5-CB7D5AB0116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7297</c:v>
                </c:pt>
                <c:pt idx="1">
                  <c:v>7450</c:v>
                </c:pt>
                <c:pt idx="2">
                  <c:v>6912</c:v>
                </c:pt>
                <c:pt idx="3">
                  <c:v>1233</c:v>
                </c:pt>
                <c:pt idx="4">
                  <c:v>3</c:v>
                </c:pt>
                <c:pt idx="5">
                  <c:v>0</c:v>
                </c:pt>
                <c:pt idx="6">
                  <c:v>224</c:v>
                </c:pt>
                <c:pt idx="7">
                  <c:v>30</c:v>
                </c:pt>
                <c:pt idx="8">
                  <c:v>12</c:v>
                </c:pt>
                <c:pt idx="9">
                  <c:v>1351</c:v>
                </c:pt>
                <c:pt idx="10">
                  <c:v>1099</c:v>
                </c:pt>
                <c:pt idx="11">
                  <c:v>1190</c:v>
                </c:pt>
                <c:pt idx="12">
                  <c:v>26801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C7-4FE5-AAA5-CB7D5AB01164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6C7-4FE5-AAA5-CB7D5AB0116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6C7-4FE5-AAA5-CB7D5AB0116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1790</c:v>
                </c:pt>
                <c:pt idx="1">
                  <c:v>5887</c:v>
                </c:pt>
                <c:pt idx="2">
                  <c:v>8571</c:v>
                </c:pt>
                <c:pt idx="3">
                  <c:v>998</c:v>
                </c:pt>
                <c:pt idx="4">
                  <c:v>0</c:v>
                </c:pt>
                <c:pt idx="5">
                  <c:v>4</c:v>
                </c:pt>
                <c:pt idx="6">
                  <c:v>80</c:v>
                </c:pt>
                <c:pt idx="7">
                  <c:v>0</c:v>
                </c:pt>
                <c:pt idx="8">
                  <c:v>181</c:v>
                </c:pt>
                <c:pt idx="9">
                  <c:v>1750</c:v>
                </c:pt>
                <c:pt idx="12">
                  <c:v>19261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C7-4FE5-AAA5-CB7D5AB01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C7-4FE5-AAA5-CB7D5AB0116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C7-4FE5-AAA5-CB7D5AB0116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C7-4FE5-AAA5-CB7D5AB0116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C7-4FE5-AAA5-CB7D5AB0116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C7-4FE5-AAA5-CB7D5AB0116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C7-4FE5-AAA5-CB7D5AB0116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C7-4FE5-AAA5-CB7D5AB0116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C7-4FE5-AAA5-CB7D5AB0116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C7-4FE5-AAA5-CB7D5AB0116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C7-4FE5-AAA5-CB7D5AB0116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C7-4FE5-AAA5-CB7D5AB0116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C7-4FE5-AAA5-CB7D5AB0116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C7-4FE5-AAA5-CB7D5AB01164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-0.75469370974373029</c:v>
                </c:pt>
                <c:pt idx="1">
                  <c:v>-0.20979865771812078</c:v>
                </c:pt>
                <c:pt idx="2">
                  <c:v>0.24001736111111116</c:v>
                </c:pt>
                <c:pt idx="3">
                  <c:v>-0.19059205190592055</c:v>
                </c:pt>
                <c:pt idx="4">
                  <c:v>-1</c:v>
                </c:pt>
                <c:pt idx="5">
                  <c:v>0</c:v>
                </c:pt>
                <c:pt idx="6">
                  <c:v>-0.64285714285714279</c:v>
                </c:pt>
                <c:pt idx="7">
                  <c:v>-1</c:v>
                </c:pt>
                <c:pt idx="8">
                  <c:v>14.083333333333334</c:v>
                </c:pt>
                <c:pt idx="9">
                  <c:v>0.29533678756476678</c:v>
                </c:pt>
                <c:pt idx="10">
                  <c:v>-1</c:v>
                </c:pt>
                <c:pt idx="11">
                  <c:v>-1</c:v>
                </c:pt>
                <c:pt idx="12">
                  <c:v>-0.2142216057441253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6C7-4FE5-AAA5-CB7D5AB01164}"/>
            </c:ext>
          </c:extLst>
        </c:ser>
        <c:ser>
          <c:idx val="4"/>
          <c:order val="5"/>
          <c:tx>
            <c:strRef>
              <c:f>'Pernoctaciones evol mensu TF'!$O$228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TF'!$O$229:$O$241</c:f>
              <c:numCache>
                <c:formatCode>0.0%</c:formatCode>
                <c:ptCount val="13"/>
                <c:pt idx="0">
                  <c:v>-0.15326395458845787</c:v>
                </c:pt>
                <c:pt idx="1">
                  <c:v>1.5396893874029334</c:v>
                </c:pt>
                <c:pt idx="2">
                  <c:v>2.6518960374946738</c:v>
                </c:pt>
                <c:pt idx="3">
                  <c:v>-0.13816925734024177</c:v>
                </c:pt>
                <c:pt idx="4">
                  <c:v>-1</c:v>
                </c:pt>
                <c:pt idx="5">
                  <c:v>-0.9652173913043478</c:v>
                </c:pt>
                <c:pt idx="6">
                  <c:v>-0.87654320987654322</c:v>
                </c:pt>
                <c:pt idx="7">
                  <c:v>-1</c:v>
                </c:pt>
                <c:pt idx="8">
                  <c:v>12.923076923076923</c:v>
                </c:pt>
                <c:pt idx="9">
                  <c:v>-0.23846823324630118</c:v>
                </c:pt>
                <c:pt idx="10">
                  <c:v>-1</c:v>
                </c:pt>
                <c:pt idx="11">
                  <c:v>-1</c:v>
                </c:pt>
                <c:pt idx="12">
                  <c:v>0.70330739299610889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6C7-4FE5-AAA5-CB7D5AB01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'Pernoctaciones evol mensu TF'!$C$253:$D$253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A-4EAF-97D2-D45F66B31A6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TF'!$C$255:$C$267</c:f>
              <c:numCache>
                <c:formatCode>#,##0</c:formatCode>
                <c:ptCount val="13"/>
                <c:pt idx="0">
                  <c:v>1748</c:v>
                </c:pt>
                <c:pt idx="1">
                  <c:v>1506</c:v>
                </c:pt>
                <c:pt idx="2">
                  <c:v>2322</c:v>
                </c:pt>
                <c:pt idx="3">
                  <c:v>926</c:v>
                </c:pt>
                <c:pt idx="4">
                  <c:v>67</c:v>
                </c:pt>
                <c:pt idx="5">
                  <c:v>166</c:v>
                </c:pt>
                <c:pt idx="6">
                  <c:v>233</c:v>
                </c:pt>
                <c:pt idx="7">
                  <c:v>270</c:v>
                </c:pt>
                <c:pt idx="8">
                  <c:v>83</c:v>
                </c:pt>
                <c:pt idx="9">
                  <c:v>1454</c:v>
                </c:pt>
                <c:pt idx="10">
                  <c:v>1877</c:v>
                </c:pt>
                <c:pt idx="11">
                  <c:v>2081</c:v>
                </c:pt>
                <c:pt idx="12">
                  <c:v>12733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7A-4EAF-97D2-D45F66B31A6B}"/>
            </c:ext>
          </c:extLst>
        </c:ser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7A-4EAF-97D2-D45F66B31A6B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1402</c:v>
                </c:pt>
                <c:pt idx="1">
                  <c:v>636</c:v>
                </c:pt>
                <c:pt idx="2">
                  <c:v>28</c:v>
                </c:pt>
                <c:pt idx="3">
                  <c:v>2</c:v>
                </c:pt>
                <c:pt idx="4">
                  <c:v>44</c:v>
                </c:pt>
                <c:pt idx="5">
                  <c:v>435</c:v>
                </c:pt>
                <c:pt idx="6">
                  <c:v>31</c:v>
                </c:pt>
                <c:pt idx="7">
                  <c:v>195</c:v>
                </c:pt>
                <c:pt idx="8">
                  <c:v>23</c:v>
                </c:pt>
                <c:pt idx="9">
                  <c:v>292</c:v>
                </c:pt>
                <c:pt idx="10">
                  <c:v>1064</c:v>
                </c:pt>
                <c:pt idx="11">
                  <c:v>1948</c:v>
                </c:pt>
                <c:pt idx="12">
                  <c:v>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7A-4EAF-97D2-D45F66B31A6B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A-4EAF-97D2-D45F66B31A6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2617</c:v>
                </c:pt>
                <c:pt idx="1">
                  <c:v>1381</c:v>
                </c:pt>
                <c:pt idx="2">
                  <c:v>1461</c:v>
                </c:pt>
                <c:pt idx="3">
                  <c:v>1118</c:v>
                </c:pt>
                <c:pt idx="4">
                  <c:v>59</c:v>
                </c:pt>
                <c:pt idx="5">
                  <c:v>8</c:v>
                </c:pt>
                <c:pt idx="6">
                  <c:v>238</c:v>
                </c:pt>
                <c:pt idx="7">
                  <c:v>68</c:v>
                </c:pt>
                <c:pt idx="8">
                  <c:v>24</c:v>
                </c:pt>
                <c:pt idx="9">
                  <c:v>280</c:v>
                </c:pt>
                <c:pt idx="10">
                  <c:v>135</c:v>
                </c:pt>
                <c:pt idx="11">
                  <c:v>291</c:v>
                </c:pt>
                <c:pt idx="12">
                  <c:v>7680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7A-4EAF-97D2-D45F66B31A6B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57A-4EAF-97D2-D45F66B31A6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57A-4EAF-97D2-D45F66B31A6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2993</c:v>
                </c:pt>
                <c:pt idx="1">
                  <c:v>3151</c:v>
                </c:pt>
                <c:pt idx="2">
                  <c:v>2829</c:v>
                </c:pt>
                <c:pt idx="3">
                  <c:v>2595</c:v>
                </c:pt>
                <c:pt idx="4">
                  <c:v>157</c:v>
                </c:pt>
                <c:pt idx="5">
                  <c:v>77</c:v>
                </c:pt>
                <c:pt idx="6">
                  <c:v>0</c:v>
                </c:pt>
                <c:pt idx="7">
                  <c:v>0</c:v>
                </c:pt>
                <c:pt idx="8">
                  <c:v>412</c:v>
                </c:pt>
                <c:pt idx="9">
                  <c:v>920</c:v>
                </c:pt>
                <c:pt idx="12">
                  <c:v>13134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7A-4EAF-97D2-D45F66B31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7A-4EAF-97D2-D45F66B31A6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7A-4EAF-97D2-D45F66B31A6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7A-4EAF-97D2-D45F66B31A6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7A-4EAF-97D2-D45F66B31A6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7A-4EAF-97D2-D45F66B31A6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7A-4EAF-97D2-D45F66B31A6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7A-4EAF-97D2-D45F66B31A6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7A-4EAF-97D2-D45F66B31A6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7A-4EAF-97D2-D45F66B31A6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7A-4EAF-97D2-D45F66B31A6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7A-4EAF-97D2-D45F66B31A6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7A-4EAF-97D2-D45F66B31A6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7A-4EAF-97D2-D45F66B31A6B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0.14367596484524259</c:v>
                </c:pt>
                <c:pt idx="1">
                  <c:v>1.281679942070963</c:v>
                </c:pt>
                <c:pt idx="2">
                  <c:v>0.93634496919917853</c:v>
                </c:pt>
                <c:pt idx="3">
                  <c:v>1.321109123434705</c:v>
                </c:pt>
                <c:pt idx="4">
                  <c:v>1.6610169491525424</c:v>
                </c:pt>
                <c:pt idx="5">
                  <c:v>8.625</c:v>
                </c:pt>
                <c:pt idx="6">
                  <c:v>-1</c:v>
                </c:pt>
                <c:pt idx="7">
                  <c:v>-1</c:v>
                </c:pt>
                <c:pt idx="8">
                  <c:v>16.166666666666668</c:v>
                </c:pt>
                <c:pt idx="9">
                  <c:v>2.2857142857142856</c:v>
                </c:pt>
                <c:pt idx="10">
                  <c:v>-1</c:v>
                </c:pt>
                <c:pt idx="11">
                  <c:v>-1</c:v>
                </c:pt>
                <c:pt idx="12">
                  <c:v>0.81058726220016553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57A-4EAF-97D2-D45F66B31A6B}"/>
            </c:ext>
          </c:extLst>
        </c:ser>
        <c:ser>
          <c:idx val="4"/>
          <c:order val="5"/>
          <c:tx>
            <c:strRef>
              <c:f>'Pernoctaciones evol mensu TF'!$O$254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TF'!$O$255:$O$267</c:f>
              <c:numCache>
                <c:formatCode>0.0%</c:formatCode>
                <c:ptCount val="13"/>
                <c:pt idx="0">
                  <c:v>0.71224256292906185</c:v>
                </c:pt>
                <c:pt idx="1">
                  <c:v>1.0922974767596281</c:v>
                </c:pt>
                <c:pt idx="2">
                  <c:v>0.21834625322997425</c:v>
                </c:pt>
                <c:pt idx="3">
                  <c:v>1.8023758099352052</c:v>
                </c:pt>
                <c:pt idx="4">
                  <c:v>1.3432835820895521</c:v>
                </c:pt>
                <c:pt idx="5">
                  <c:v>-0.53614457831325302</c:v>
                </c:pt>
                <c:pt idx="6">
                  <c:v>-1</c:v>
                </c:pt>
                <c:pt idx="7">
                  <c:v>-1</c:v>
                </c:pt>
                <c:pt idx="8">
                  <c:v>3.9638554216867474</c:v>
                </c:pt>
                <c:pt idx="9">
                  <c:v>-0.3672627235213205</c:v>
                </c:pt>
                <c:pt idx="10">
                  <c:v>-1</c:v>
                </c:pt>
                <c:pt idx="11">
                  <c:v>-1</c:v>
                </c:pt>
                <c:pt idx="12">
                  <c:v>0.49675213675213681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57A-4EAF-97D2-D45F66B31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83-4A8B-8A24-75D288B39FB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cat'!$C$9:$C$21</c:f>
              <c:numCache>
                <c:formatCode>#,##0</c:formatCode>
                <c:ptCount val="13"/>
                <c:pt idx="0">
                  <c:v>64732</c:v>
                </c:pt>
                <c:pt idx="1">
                  <c:v>66960</c:v>
                </c:pt>
                <c:pt idx="2">
                  <c:v>64209</c:v>
                </c:pt>
                <c:pt idx="3">
                  <c:v>74713</c:v>
                </c:pt>
                <c:pt idx="4">
                  <c:v>55886</c:v>
                </c:pt>
                <c:pt idx="5">
                  <c:v>62055</c:v>
                </c:pt>
                <c:pt idx="6">
                  <c:v>80379</c:v>
                </c:pt>
                <c:pt idx="7">
                  <c:v>94508</c:v>
                </c:pt>
                <c:pt idx="8">
                  <c:v>67472</c:v>
                </c:pt>
                <c:pt idx="9">
                  <c:v>73712</c:v>
                </c:pt>
                <c:pt idx="10">
                  <c:v>64233</c:v>
                </c:pt>
                <c:pt idx="11">
                  <c:v>65669</c:v>
                </c:pt>
                <c:pt idx="12">
                  <c:v>834528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83-4A8B-8A24-75D288B39FBA}"/>
            </c:ext>
          </c:extLst>
        </c:ser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83-4A8B-8A24-75D288B39FBA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70697</c:v>
                </c:pt>
                <c:pt idx="1">
                  <c:v>56495</c:v>
                </c:pt>
                <c:pt idx="2">
                  <c:v>68397</c:v>
                </c:pt>
                <c:pt idx="3">
                  <c:v>76269</c:v>
                </c:pt>
                <c:pt idx="4">
                  <c:v>68461</c:v>
                </c:pt>
                <c:pt idx="5">
                  <c:v>50889</c:v>
                </c:pt>
                <c:pt idx="6">
                  <c:v>137368</c:v>
                </c:pt>
                <c:pt idx="7">
                  <c:v>125617</c:v>
                </c:pt>
                <c:pt idx="8">
                  <c:v>74490</c:v>
                </c:pt>
                <c:pt idx="9">
                  <c:v>96232</c:v>
                </c:pt>
                <c:pt idx="10">
                  <c:v>96956</c:v>
                </c:pt>
                <c:pt idx="11">
                  <c:v>92826</c:v>
                </c:pt>
                <c:pt idx="12">
                  <c:v>1014697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83-4A8B-8A24-75D288B39FBA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83-4A8B-8A24-75D288B39FB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120145</c:v>
                </c:pt>
                <c:pt idx="1">
                  <c:v>116676</c:v>
                </c:pt>
                <c:pt idx="2">
                  <c:v>107722</c:v>
                </c:pt>
                <c:pt idx="3">
                  <c:v>71493</c:v>
                </c:pt>
                <c:pt idx="4">
                  <c:v>41121</c:v>
                </c:pt>
                <c:pt idx="5">
                  <c:v>61354</c:v>
                </c:pt>
                <c:pt idx="6">
                  <c:v>132622</c:v>
                </c:pt>
                <c:pt idx="7">
                  <c:v>71685</c:v>
                </c:pt>
                <c:pt idx="8">
                  <c:v>66924</c:v>
                </c:pt>
                <c:pt idx="9">
                  <c:v>103075</c:v>
                </c:pt>
                <c:pt idx="10">
                  <c:v>70490</c:v>
                </c:pt>
                <c:pt idx="11">
                  <c:v>71642</c:v>
                </c:pt>
                <c:pt idx="12">
                  <c:v>1034949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83-4A8B-8A24-75D288B39FBA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83-4A8B-8A24-75D288B39FB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3483-4A8B-8A24-75D288B39FB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89491</c:v>
                </c:pt>
                <c:pt idx="1">
                  <c:v>145638</c:v>
                </c:pt>
                <c:pt idx="2">
                  <c:v>129096</c:v>
                </c:pt>
                <c:pt idx="3">
                  <c:v>122581</c:v>
                </c:pt>
                <c:pt idx="4">
                  <c:v>124784</c:v>
                </c:pt>
                <c:pt idx="5">
                  <c:v>78527</c:v>
                </c:pt>
                <c:pt idx="6">
                  <c:v>99510</c:v>
                </c:pt>
                <c:pt idx="7">
                  <c:v>168193</c:v>
                </c:pt>
                <c:pt idx="8">
                  <c:v>81749</c:v>
                </c:pt>
                <c:pt idx="9">
                  <c:v>146033</c:v>
                </c:pt>
                <c:pt idx="12">
                  <c:v>1185602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83-4A8B-8A24-75D288B3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83-4A8B-8A24-75D288B39FB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83-4A8B-8A24-75D288B39FB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83-4A8B-8A24-75D288B39FB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83-4A8B-8A24-75D288B39FB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83-4A8B-8A24-75D288B39FB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83-4A8B-8A24-75D288B39FB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83-4A8B-8A24-75D288B39FB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83-4A8B-8A24-75D288B39FB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83-4A8B-8A24-75D288B39FB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83-4A8B-8A24-75D288B39FB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83-4A8B-8A24-75D288B39FB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83-4A8B-8A24-75D288B39FB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83-4A8B-8A24-75D288B39FBA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-0.25514170377460565</c:v>
                </c:pt>
                <c:pt idx="1">
                  <c:v>0.24822585621721682</c:v>
                </c:pt>
                <c:pt idx="2">
                  <c:v>0.19841815042424016</c:v>
                </c:pt>
                <c:pt idx="3">
                  <c:v>0.71458744212720116</c:v>
                </c:pt>
                <c:pt idx="4">
                  <c:v>2.03455655261302</c:v>
                </c:pt>
                <c:pt idx="5">
                  <c:v>0.27990025100237959</c:v>
                </c:pt>
                <c:pt idx="6">
                  <c:v>-0.24967200012064361</c:v>
                </c:pt>
                <c:pt idx="7">
                  <c:v>1.3462788588965613</c:v>
                </c:pt>
                <c:pt idx="8">
                  <c:v>0.22151993305839457</c:v>
                </c:pt>
                <c:pt idx="9">
                  <c:v>0.41676449187484832</c:v>
                </c:pt>
                <c:pt idx="10">
                  <c:v>-1</c:v>
                </c:pt>
                <c:pt idx="11">
                  <c:v>-1</c:v>
                </c:pt>
                <c:pt idx="12">
                  <c:v>0.3279339439101181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83-4A8B-8A24-75D288B39FBA}"/>
            </c:ext>
          </c:extLst>
        </c:ser>
        <c:ser>
          <c:idx val="4"/>
          <c:order val="5"/>
          <c:tx>
            <c:strRef>
              <c:f>'Pernocta evol mensu TF cat'!$O$8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'Pernocta evol mensu TF cat'!$O$9:$O$21</c:f>
              <c:numCache>
                <c:formatCode>0.0%</c:formatCode>
                <c:ptCount val="13"/>
                <c:pt idx="0">
                  <c:v>0.38248470617314467</c:v>
                </c:pt>
                <c:pt idx="1">
                  <c:v>1.1749999999999998</c:v>
                </c:pt>
                <c:pt idx="2">
                  <c:v>1.0105592673924217</c:v>
                </c:pt>
                <c:pt idx="3">
                  <c:v>0.64069171362413502</c:v>
                </c:pt>
                <c:pt idx="4">
                  <c:v>1.2328311204952942</c:v>
                </c:pt>
                <c:pt idx="5">
                  <c:v>0.2654419466602207</c:v>
                </c:pt>
                <c:pt idx="6">
                  <c:v>0.23800992796625975</c:v>
                </c:pt>
                <c:pt idx="7">
                  <c:v>0.77966944597282772</c:v>
                </c:pt>
                <c:pt idx="8">
                  <c:v>0.21159888546359973</c:v>
                </c:pt>
                <c:pt idx="9">
                  <c:v>0.98112925982201005</c:v>
                </c:pt>
                <c:pt idx="10">
                  <c:v>-1</c:v>
                </c:pt>
                <c:pt idx="11">
                  <c:v>-1</c:v>
                </c:pt>
                <c:pt idx="12">
                  <c:v>0.68259757658672826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83-4A8B-8A24-75D288B3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EF-4674-8FDE-766294E4F48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cat'!$C$31:$C$43</c:f>
              <c:numCache>
                <c:formatCode>#,##0</c:formatCode>
                <c:ptCount val="13"/>
                <c:pt idx="0">
                  <c:v>63251</c:v>
                </c:pt>
                <c:pt idx="1">
                  <c:v>65692</c:v>
                </c:pt>
                <c:pt idx="2">
                  <c:v>62834</c:v>
                </c:pt>
                <c:pt idx="3">
                  <c:v>74314</c:v>
                </c:pt>
                <c:pt idx="4">
                  <c:v>55528</c:v>
                </c:pt>
                <c:pt idx="5">
                  <c:v>61509</c:v>
                </c:pt>
                <c:pt idx="6">
                  <c:v>79144</c:v>
                </c:pt>
                <c:pt idx="7">
                  <c:v>93478</c:v>
                </c:pt>
                <c:pt idx="8">
                  <c:v>65979</c:v>
                </c:pt>
                <c:pt idx="9">
                  <c:v>73101</c:v>
                </c:pt>
                <c:pt idx="10">
                  <c:v>62745</c:v>
                </c:pt>
                <c:pt idx="11">
                  <c:v>64457</c:v>
                </c:pt>
                <c:pt idx="12">
                  <c:v>822032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EF-4674-8FDE-766294E4F482}"/>
            </c:ext>
          </c:extLst>
        </c:ser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EF-4674-8FDE-766294E4F482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52867</c:v>
                </c:pt>
                <c:pt idx="1">
                  <c:v>52756</c:v>
                </c:pt>
                <c:pt idx="2">
                  <c:v>63892</c:v>
                </c:pt>
                <c:pt idx="3">
                  <c:v>70112</c:v>
                </c:pt>
                <c:pt idx="4">
                  <c:v>65633</c:v>
                </c:pt>
                <c:pt idx="5">
                  <c:v>48479</c:v>
                </c:pt>
                <c:pt idx="6">
                  <c:v>131509</c:v>
                </c:pt>
                <c:pt idx="7">
                  <c:v>118989</c:v>
                </c:pt>
                <c:pt idx="8">
                  <c:v>71807</c:v>
                </c:pt>
                <c:pt idx="9">
                  <c:v>90510</c:v>
                </c:pt>
                <c:pt idx="10">
                  <c:v>92633</c:v>
                </c:pt>
                <c:pt idx="11">
                  <c:v>87824</c:v>
                </c:pt>
                <c:pt idx="12">
                  <c:v>947011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EF-4674-8FDE-766294E4F482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EF-4674-8FDE-766294E4F48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115667</c:v>
                </c:pt>
                <c:pt idx="1">
                  <c:v>111801</c:v>
                </c:pt>
                <c:pt idx="2">
                  <c:v>102681</c:v>
                </c:pt>
                <c:pt idx="3">
                  <c:v>64849</c:v>
                </c:pt>
                <c:pt idx="4">
                  <c:v>37200</c:v>
                </c:pt>
                <c:pt idx="5">
                  <c:v>58168</c:v>
                </c:pt>
                <c:pt idx="6">
                  <c:v>126864</c:v>
                </c:pt>
                <c:pt idx="7">
                  <c:v>64414</c:v>
                </c:pt>
                <c:pt idx="8">
                  <c:v>63598</c:v>
                </c:pt>
                <c:pt idx="9">
                  <c:v>97611</c:v>
                </c:pt>
                <c:pt idx="10">
                  <c:v>65764</c:v>
                </c:pt>
                <c:pt idx="11">
                  <c:v>66031</c:v>
                </c:pt>
                <c:pt idx="12">
                  <c:v>974648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EF-4674-8FDE-766294E4F482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EF-4674-8FDE-766294E4F4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BEF-4674-8FDE-766294E4F48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69459</c:v>
                </c:pt>
                <c:pt idx="1">
                  <c:v>126419</c:v>
                </c:pt>
                <c:pt idx="2">
                  <c:v>108728</c:v>
                </c:pt>
                <c:pt idx="3">
                  <c:v>105905</c:v>
                </c:pt>
                <c:pt idx="4">
                  <c:v>106442</c:v>
                </c:pt>
                <c:pt idx="5">
                  <c:v>60812</c:v>
                </c:pt>
                <c:pt idx="6">
                  <c:v>79640</c:v>
                </c:pt>
                <c:pt idx="7">
                  <c:v>149093</c:v>
                </c:pt>
                <c:pt idx="8">
                  <c:v>63472</c:v>
                </c:pt>
                <c:pt idx="9">
                  <c:v>127387</c:v>
                </c:pt>
                <c:pt idx="12">
                  <c:v>997357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EF-4674-8FDE-766294E4F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EF-4674-8FDE-766294E4F4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EF-4674-8FDE-766294E4F4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EF-4674-8FDE-766294E4F4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EF-4674-8FDE-766294E4F4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EF-4674-8FDE-766294E4F4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EF-4674-8FDE-766294E4F4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EF-4674-8FDE-766294E4F4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EF-4674-8FDE-766294E4F4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EF-4674-8FDE-766294E4F4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EF-4674-8FDE-766294E4F4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EF-4674-8FDE-766294E4F4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EF-4674-8FDE-766294E4F4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EF-4674-8FDE-766294E4F482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-0.39949164411629934</c:v>
                </c:pt>
                <c:pt idx="1">
                  <c:v>0.13075017218092855</c:v>
                </c:pt>
                <c:pt idx="2">
                  <c:v>5.8891128835909301E-2</c:v>
                </c:pt>
                <c:pt idx="3">
                  <c:v>0.63310151274499216</c:v>
                </c:pt>
                <c:pt idx="4">
                  <c:v>1.8613440860215054</c:v>
                </c:pt>
                <c:pt idx="5">
                  <c:v>4.5454545454545414E-2</c:v>
                </c:pt>
                <c:pt idx="6">
                  <c:v>-0.37224114011855214</c:v>
                </c:pt>
                <c:pt idx="7">
                  <c:v>1.3146055205390135</c:v>
                </c:pt>
                <c:pt idx="8">
                  <c:v>-1.9811943771816942E-3</c:v>
                </c:pt>
                <c:pt idx="9">
                  <c:v>0.30504758684984279</c:v>
                </c:pt>
                <c:pt idx="10">
                  <c:v>-1</c:v>
                </c:pt>
                <c:pt idx="11">
                  <c:v>-1</c:v>
                </c:pt>
                <c:pt idx="12">
                  <c:v>0.18331073152732436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EF-4674-8FDE-766294E4F482}"/>
            </c:ext>
          </c:extLst>
        </c:ser>
        <c:ser>
          <c:idx val="4"/>
          <c:order val="5"/>
          <c:tx>
            <c:strRef>
              <c:f>'Pernocta evol mensu TF cat'!$O$30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cat'!$O$31:$O$43</c:f>
              <c:numCache>
                <c:formatCode>0.0%</c:formatCode>
                <c:ptCount val="13"/>
                <c:pt idx="0">
                  <c:v>9.8148645871211526E-2</c:v>
                </c:pt>
                <c:pt idx="1">
                  <c:v>0.92442002070267315</c:v>
                </c:pt>
                <c:pt idx="2">
                  <c:v>0.73040073845370346</c:v>
                </c:pt>
                <c:pt idx="3">
                  <c:v>0.42510159593078023</c:v>
                </c:pt>
                <c:pt idx="4">
                  <c:v>0.91690678576573981</c:v>
                </c:pt>
                <c:pt idx="5">
                  <c:v>-1.1331675039425115E-2</c:v>
                </c:pt>
                <c:pt idx="6">
                  <c:v>6.2670575154148978E-3</c:v>
                </c:pt>
                <c:pt idx="7">
                  <c:v>0.59495282312415765</c:v>
                </c:pt>
                <c:pt idx="8">
                  <c:v>-3.799693841980023E-2</c:v>
                </c:pt>
                <c:pt idx="9">
                  <c:v>0.74261638007687991</c:v>
                </c:pt>
                <c:pt idx="10">
                  <c:v>-1</c:v>
                </c:pt>
                <c:pt idx="11">
                  <c:v>-1</c:v>
                </c:pt>
                <c:pt idx="12">
                  <c:v>0.43539714750370595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EF-4674-8FDE-766294E4F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08-4880-A832-BA48C951D44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cat'!$C$53:$C$65</c:f>
              <c:numCache>
                <c:formatCode>#,##0</c:formatCode>
                <c:ptCount val="13"/>
                <c:pt idx="0">
                  <c:v>55106</c:v>
                </c:pt>
                <c:pt idx="1">
                  <c:v>58029</c:v>
                </c:pt>
                <c:pt idx="2">
                  <c:v>54916</c:v>
                </c:pt>
                <c:pt idx="3">
                  <c:v>66151</c:v>
                </c:pt>
                <c:pt idx="4">
                  <c:v>49009</c:v>
                </c:pt>
                <c:pt idx="5">
                  <c:v>53001</c:v>
                </c:pt>
                <c:pt idx="6">
                  <c:v>70044</c:v>
                </c:pt>
                <c:pt idx="7">
                  <c:v>83986</c:v>
                </c:pt>
                <c:pt idx="8">
                  <c:v>57977</c:v>
                </c:pt>
                <c:pt idx="9">
                  <c:v>67659</c:v>
                </c:pt>
                <c:pt idx="10">
                  <c:v>56312</c:v>
                </c:pt>
                <c:pt idx="11">
                  <c:v>58187</c:v>
                </c:pt>
                <c:pt idx="12">
                  <c:v>730377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08-4880-A832-BA48C951D447}"/>
            </c:ext>
          </c:extLst>
        </c:ser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08-4880-A832-BA48C951D447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08-4880-A832-BA48C951D447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08-4880-A832-BA48C951D44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37200</c:v>
                </c:pt>
                <c:pt idx="5">
                  <c:v>58168</c:v>
                </c:pt>
                <c:pt idx="6">
                  <c:v>126864</c:v>
                </c:pt>
                <c:pt idx="7">
                  <c:v>64414</c:v>
                </c:pt>
                <c:pt idx="8">
                  <c:v>63598</c:v>
                </c:pt>
                <c:pt idx="9">
                  <c:v>97611</c:v>
                </c:pt>
                <c:pt idx="10">
                  <c:v>65764</c:v>
                </c:pt>
                <c:pt idx="11">
                  <c:v>57860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08-4880-A832-BA48C951D447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608-4880-A832-BA48C951D44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608-4880-A832-BA48C951D44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08-4880-A832-BA48C951D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08-4880-A832-BA48C951D44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08-4880-A832-BA48C951D44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08-4880-A832-BA48C951D44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08-4880-A832-BA48C951D44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08-4880-A832-BA48C951D44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08-4880-A832-BA48C951D44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08-4880-A832-BA48C951D44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08-4880-A832-BA48C951D44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08-4880-A832-BA48C951D44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08-4880-A832-BA48C951D44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08-4880-A832-BA48C951D44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08-4880-A832-BA48C951D44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08-4880-A832-BA48C951D447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608-4880-A832-BA48C951D447}"/>
            </c:ext>
          </c:extLst>
        </c:ser>
        <c:ser>
          <c:idx val="4"/>
          <c:order val="5"/>
          <c:tx>
            <c:strRef>
              <c:f>'Pernocta evol mensu TF cat'!$O$52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608-4880-A832-BA48C951D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'Pernocta evol mensu TF cat'!$C$73:$D$73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5-4BD2-BFAA-77D28935F5E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cat'!$C$75:$C$87</c:f>
              <c:numCache>
                <c:formatCode>#,##0</c:formatCode>
                <c:ptCount val="13"/>
                <c:pt idx="0">
                  <c:v>8145</c:v>
                </c:pt>
                <c:pt idx="1">
                  <c:v>7663</c:v>
                </c:pt>
                <c:pt idx="2">
                  <c:v>7918</c:v>
                </c:pt>
                <c:pt idx="3">
                  <c:v>8163</c:v>
                </c:pt>
                <c:pt idx="4">
                  <c:v>6519</c:v>
                </c:pt>
                <c:pt idx="5">
                  <c:v>8508</c:v>
                </c:pt>
                <c:pt idx="6">
                  <c:v>9100</c:v>
                </c:pt>
                <c:pt idx="7">
                  <c:v>9492</c:v>
                </c:pt>
                <c:pt idx="8">
                  <c:v>8002</c:v>
                </c:pt>
                <c:pt idx="9">
                  <c:v>5442</c:v>
                </c:pt>
                <c:pt idx="10">
                  <c:v>6433</c:v>
                </c:pt>
                <c:pt idx="11">
                  <c:v>6270</c:v>
                </c:pt>
                <c:pt idx="12">
                  <c:v>91655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25-4BD2-BFAA-77D28935F5EC}"/>
            </c:ext>
          </c:extLst>
        </c:ser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25-4BD2-BFAA-77D28935F5EC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25-4BD2-BFAA-77D28935F5EC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25-4BD2-BFAA-77D28935F5E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8171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25-4BD2-BFAA-77D28935F5EC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25-4BD2-BFAA-77D28935F5E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25-4BD2-BFAA-77D28935F5E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25-4BD2-BFAA-77D28935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25-4BD2-BFAA-77D28935F5E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25-4BD2-BFAA-77D28935F5E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25-4BD2-BFAA-77D28935F5E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25-4BD2-BFAA-77D28935F5E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25-4BD2-BFAA-77D28935F5E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25-4BD2-BFAA-77D28935F5E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25-4BD2-BFAA-77D28935F5E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25-4BD2-BFAA-77D28935F5E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25-4BD2-BFAA-77D28935F5E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25-4BD2-BFAA-77D28935F5E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25-4BD2-BFAA-77D28935F5E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25-4BD2-BFAA-77D28935F5E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25-4BD2-BFAA-77D28935F5EC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F25-4BD2-BFAA-77D28935F5EC}"/>
            </c:ext>
          </c:extLst>
        </c:ser>
        <c:ser>
          <c:idx val="4"/>
          <c:order val="5"/>
          <c:tx>
            <c:strRef>
              <c:f>'Pernocta evol mensu TF cat'!$O$74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cat'!$O$75:$O$87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F25-4BD2-BFAA-77D28935F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2B-400C-B59C-BF9B1288DA7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resd'!$C$9:$C$21</c:f>
              <c:numCache>
                <c:formatCode>0.00</c:formatCode>
                <c:ptCount val="13"/>
                <c:pt idx="0">
                  <c:v>6.6107026143790852</c:v>
                </c:pt>
                <c:pt idx="1">
                  <c:v>6.3015245623941274</c:v>
                </c:pt>
                <c:pt idx="2">
                  <c:v>6.0477536027126311</c:v>
                </c:pt>
                <c:pt idx="3">
                  <c:v>6.7509713562844489</c:v>
                </c:pt>
                <c:pt idx="4">
                  <c:v>5.2298334269137188</c:v>
                </c:pt>
                <c:pt idx="5">
                  <c:v>5.4415117502630652</c:v>
                </c:pt>
                <c:pt idx="6">
                  <c:v>6.1753995082974802</c:v>
                </c:pt>
                <c:pt idx="7">
                  <c:v>6.5231916068470461</c:v>
                </c:pt>
                <c:pt idx="8">
                  <c:v>5.6485558811218084</c:v>
                </c:pt>
                <c:pt idx="9">
                  <c:v>5.6187209390959678</c:v>
                </c:pt>
                <c:pt idx="10">
                  <c:v>6.6770270270270267</c:v>
                </c:pt>
                <c:pt idx="11">
                  <c:v>6.1110180532291087</c:v>
                </c:pt>
                <c:pt idx="12">
                  <c:v>6.0858480521564111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2B-400C-B59C-BF9B1288DA74}"/>
            </c:ext>
          </c:extLst>
        </c:ser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2B-400C-B59C-BF9B1288DA74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7.1439975747776883</c:v>
                </c:pt>
                <c:pt idx="1">
                  <c:v>5.433778974704242</c:v>
                </c:pt>
                <c:pt idx="2">
                  <c:v>6.3085224128389594</c:v>
                </c:pt>
                <c:pt idx="3">
                  <c:v>5.8118570448830296</c:v>
                </c:pt>
                <c:pt idx="4">
                  <c:v>5.3957282471626735</c:v>
                </c:pt>
                <c:pt idx="5">
                  <c:v>4.8837811900191941</c:v>
                </c:pt>
                <c:pt idx="6">
                  <c:v>5.606170672978819</c:v>
                </c:pt>
                <c:pt idx="7">
                  <c:v>8.4148579849946401</c:v>
                </c:pt>
                <c:pt idx="8">
                  <c:v>6.9209328254204214</c:v>
                </c:pt>
                <c:pt idx="9">
                  <c:v>6.51228260133992</c:v>
                </c:pt>
                <c:pt idx="10">
                  <c:v>6.6308302557789629</c:v>
                </c:pt>
                <c:pt idx="11">
                  <c:v>6.5736137667304018</c:v>
                </c:pt>
                <c:pt idx="12">
                  <c:v>6.2993357337968714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2B-400C-B59C-BF9B1288DA74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2B-400C-B59C-BF9B1288DA7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2B-400C-B59C-BF9B1288DA74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2B-400C-B59C-BF9B1288DA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D02B-400C-B59C-BF9B1288DA7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5">
                  <c:v>4.8911242603550296</c:v>
                </c:pt>
                <c:pt idx="6">
                  <c:v>5.9049370994540711</c:v>
                </c:pt>
                <c:pt idx="7">
                  <c:v>6.7142914171656685</c:v>
                </c:pt>
                <c:pt idx="8">
                  <c:v>4.7806432748538015</c:v>
                </c:pt>
                <c:pt idx="9">
                  <c:v>5.9375076235007116</c:v>
                </c:pt>
                <c:pt idx="10">
                  <c:v>0</c:v>
                </c:pt>
                <c:pt idx="11">
                  <c:v>0</c:v>
                </c:pt>
                <c:pt idx="12">
                  <c:v>5.9146429070301121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2B-400C-B59C-BF9B1288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2B-400C-B59C-BF9B1288DA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2B-400C-B59C-BF9B1288DA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2B-400C-B59C-BF9B1288DA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2B-400C-B59C-BF9B1288DA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2B-400C-B59C-BF9B1288DA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2B-400C-B59C-BF9B1288DA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2B-400C-B59C-BF9B1288DA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2B-400C-B59C-BF9B1288DA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2B-400C-B59C-BF9B1288DA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2B-400C-B59C-BF9B1288DA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2B-400C-B59C-BF9B1288DA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2B-400C-B59C-BF9B1288DA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2B-400C-B59C-BF9B1288DA74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-1.0451059161153919</c:v>
                </c:pt>
                <c:pt idx="1">
                  <c:v>-0.37782146063826971</c:v>
                </c:pt>
                <c:pt idx="2">
                  <c:v>-0.37010342035119859</c:v>
                </c:pt>
                <c:pt idx="3">
                  <c:v>0.7712847834516845</c:v>
                </c:pt>
                <c:pt idx="4">
                  <c:v>0.15749789802686642</c:v>
                </c:pt>
                <c:pt idx="5">
                  <c:v>0.78278088282724045</c:v>
                </c:pt>
                <c:pt idx="6">
                  <c:v>0.19929263206463688</c:v>
                </c:pt>
                <c:pt idx="7">
                  <c:v>0.37553467474812496</c:v>
                </c:pt>
                <c:pt idx="8">
                  <c:v>0.69642503977507531</c:v>
                </c:pt>
                <c:pt idx="9">
                  <c:v>-3.0721701711229343E-3</c:v>
                </c:pt>
                <c:pt idx="10">
                  <c:v>0</c:v>
                </c:pt>
                <c:pt idx="11">
                  <c:v>0</c:v>
                </c:pt>
                <c:pt idx="12">
                  <c:v>0.15252578235441838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02B-400C-B59C-BF9B1288DA74}"/>
            </c:ext>
          </c:extLst>
        </c:ser>
        <c:ser>
          <c:idx val="4"/>
          <c:order val="5"/>
          <c:tx>
            <c:strRef>
              <c:f>'EM evol menusual lugar resd'!$O$8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menusual lugar resd'!$O$9:$O$21</c:f>
              <c:numCache>
                <c:formatCode>0.00</c:formatCode>
                <c:ptCount val="13"/>
                <c:pt idx="0">
                  <c:v>-0.96137492042037032</c:v>
                </c:pt>
                <c:pt idx="1">
                  <c:v>-0.33446593167343242</c:v>
                </c:pt>
                <c:pt idx="2">
                  <c:v>0.25760929657426956</c:v>
                </c:pt>
                <c:pt idx="3">
                  <c:v>0.13134855837503157</c:v>
                </c:pt>
                <c:pt idx="4">
                  <c:v>0.37415453733831328</c:v>
                </c:pt>
                <c:pt idx="5">
                  <c:v>-0.55038748990803565</c:v>
                </c:pt>
                <c:pt idx="6">
                  <c:v>-0.27046240884340911</c:v>
                </c:pt>
                <c:pt idx="7">
                  <c:v>0.19109981031862233</c:v>
                </c:pt>
                <c:pt idx="8">
                  <c:v>-0.86791260626800693</c:v>
                </c:pt>
                <c:pt idx="9">
                  <c:v>0.31878668440474378</c:v>
                </c:pt>
                <c:pt idx="10">
                  <c:v>0</c:v>
                </c:pt>
                <c:pt idx="11">
                  <c:v>0</c:v>
                </c:pt>
                <c:pt idx="12">
                  <c:v>-0.12018066268554417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02B-400C-B59C-BF9B1288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5A-4664-98C6-E6B3CD8DBB9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resd'!$C$31:$C$43</c:f>
              <c:numCache>
                <c:formatCode>0.00</c:formatCode>
                <c:ptCount val="13"/>
                <c:pt idx="0">
                  <c:v>4.4566801619433196</c:v>
                </c:pt>
                <c:pt idx="1">
                  <c:v>3.43075117370892</c:v>
                </c:pt>
                <c:pt idx="2">
                  <c:v>3.4526006711409396</c:v>
                </c:pt>
                <c:pt idx="3">
                  <c:v>4.6321525885558579</c:v>
                </c:pt>
                <c:pt idx="4">
                  <c:v>2.9461780704265674</c:v>
                </c:pt>
                <c:pt idx="5">
                  <c:v>3.3043478260869565</c:v>
                </c:pt>
                <c:pt idx="6">
                  <c:v>4.0235638379793626</c:v>
                </c:pt>
                <c:pt idx="7">
                  <c:v>4.4444972288202695</c:v>
                </c:pt>
                <c:pt idx="8">
                  <c:v>3.5973635908559989</c:v>
                </c:pt>
                <c:pt idx="9">
                  <c:v>3.298528186614829</c:v>
                </c:pt>
                <c:pt idx="10">
                  <c:v>3.8372652864708714</c:v>
                </c:pt>
                <c:pt idx="11">
                  <c:v>4.4061696658097684</c:v>
                </c:pt>
                <c:pt idx="12">
                  <c:v>3.780999427262314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A-4664-98C6-E6B3CD8DBB94}"/>
            </c:ext>
          </c:extLst>
        </c:ser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5A-4664-98C6-E6B3CD8DBB94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5.190523690773067</c:v>
                </c:pt>
                <c:pt idx="1">
                  <c:v>3.356354720065386</c:v>
                </c:pt>
                <c:pt idx="2">
                  <c:v>3.3214643931795385</c:v>
                </c:pt>
                <c:pt idx="3">
                  <c:v>3.5522642151855637</c:v>
                </c:pt>
                <c:pt idx="4">
                  <c:v>3.2111142139067299</c:v>
                </c:pt>
                <c:pt idx="5">
                  <c:v>2.7494692144373674</c:v>
                </c:pt>
                <c:pt idx="6">
                  <c:v>3.3948813244361853</c:v>
                </c:pt>
                <c:pt idx="7">
                  <c:v>5.1111111111111107</c:v>
                </c:pt>
                <c:pt idx="8">
                  <c:v>5.4221146085552867</c:v>
                </c:pt>
                <c:pt idx="9">
                  <c:v>4.0484003281378182</c:v>
                </c:pt>
                <c:pt idx="10">
                  <c:v>4.5678866587957501</c:v>
                </c:pt>
                <c:pt idx="11">
                  <c:v>5.2474344355758271</c:v>
                </c:pt>
                <c:pt idx="12">
                  <c:v>3.6835830115830115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5A-4664-98C6-E6B3CD8DBB94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5A-4664-98C6-E6B3CD8DBB9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4.5303193397918911</c:v>
                </c:pt>
                <c:pt idx="1">
                  <c:v>3.19493006993007</c:v>
                </c:pt>
                <c:pt idx="2">
                  <c:v>3.9745222929936306</c:v>
                </c:pt>
                <c:pt idx="3">
                  <c:v>3.982905982905983</c:v>
                </c:pt>
                <c:pt idx="4">
                  <c:v>3.585343228200371</c:v>
                </c:pt>
                <c:pt idx="5">
                  <c:v>2.8345461052129308</c:v>
                </c:pt>
                <c:pt idx="6">
                  <c:v>3.7118304688803603</c:v>
                </c:pt>
                <c:pt idx="7">
                  <c:v>5.7862292718096615</c:v>
                </c:pt>
                <c:pt idx="8">
                  <c:v>3.1962110960757779</c:v>
                </c:pt>
                <c:pt idx="9">
                  <c:v>4.9653250773993811</c:v>
                </c:pt>
                <c:pt idx="10">
                  <c:v>3.7732156561780505</c:v>
                </c:pt>
                <c:pt idx="11">
                  <c:v>4.1252729257641922</c:v>
                </c:pt>
                <c:pt idx="12">
                  <c:v>3.6854550862581799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5A-4664-98C6-E6B3CD8DBB94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5A-4664-98C6-E6B3CD8DBB9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E5A-4664-98C6-E6B3CD8DBB9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4.3015362629510543</c:v>
                </c:pt>
                <c:pt idx="1">
                  <c:v>3.8014281790716837</c:v>
                </c:pt>
                <c:pt idx="2">
                  <c:v>4.0634615384615387</c:v>
                </c:pt>
                <c:pt idx="3">
                  <c:v>6.1038406827880509</c:v>
                </c:pt>
                <c:pt idx="4">
                  <c:v>4.1656030965582174</c:v>
                </c:pt>
                <c:pt idx="5">
                  <c:v>4.0688060538116595</c:v>
                </c:pt>
                <c:pt idx="6">
                  <c:v>4.9375448671931084</c:v>
                </c:pt>
                <c:pt idx="7">
                  <c:v>4.0212790039615163</c:v>
                </c:pt>
                <c:pt idx="8">
                  <c:v>3.7254203476774008</c:v>
                </c:pt>
                <c:pt idx="9">
                  <c:v>3.7469455373783394</c:v>
                </c:pt>
                <c:pt idx="10">
                  <c:v>0</c:v>
                </c:pt>
                <c:pt idx="11">
                  <c:v>0</c:v>
                </c:pt>
                <c:pt idx="12">
                  <c:v>4.1992685338956166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5A-4664-98C6-E6B3CD8DB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5A-4664-98C6-E6B3CD8DBB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5A-4664-98C6-E6B3CD8DBB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5A-4664-98C6-E6B3CD8DBB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5A-4664-98C6-E6B3CD8DBB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5A-4664-98C6-E6B3CD8DBB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5A-4664-98C6-E6B3CD8DBB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5A-4664-98C6-E6B3CD8DBB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5A-4664-98C6-E6B3CD8DBB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5A-4664-98C6-E6B3CD8DBB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5A-4664-98C6-E6B3CD8DBB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5A-4664-98C6-E6B3CD8DBB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5A-4664-98C6-E6B3CD8DBB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5A-4664-98C6-E6B3CD8DBB94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-0.22878307684083676</c:v>
                </c:pt>
                <c:pt idx="1">
                  <c:v>0.60649810914161373</c:v>
                </c:pt>
                <c:pt idx="2">
                  <c:v>8.8939245467908101E-2</c:v>
                </c:pt>
                <c:pt idx="3">
                  <c:v>2.120934699882068</c:v>
                </c:pt>
                <c:pt idx="4">
                  <c:v>0.58025986835784638</c:v>
                </c:pt>
                <c:pt idx="5">
                  <c:v>1.2342599485987287</c:v>
                </c:pt>
                <c:pt idx="6">
                  <c:v>1.2257143983127481</c:v>
                </c:pt>
                <c:pt idx="7">
                  <c:v>-1.7649502678481452</c:v>
                </c:pt>
                <c:pt idx="8">
                  <c:v>0.52920925160162291</c:v>
                </c:pt>
                <c:pt idx="9">
                  <c:v>-1.2183795400210418</c:v>
                </c:pt>
                <c:pt idx="10">
                  <c:v>0</c:v>
                </c:pt>
                <c:pt idx="11">
                  <c:v>0</c:v>
                </c:pt>
                <c:pt idx="12">
                  <c:v>0.55891851673791271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5A-4664-98C6-E6B3CD8DBB94}"/>
            </c:ext>
          </c:extLst>
        </c:ser>
        <c:ser>
          <c:idx val="4"/>
          <c:order val="5"/>
          <c:tx>
            <c:strRef>
              <c:f>'EM evol menusual lugar resd'!$O$30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resd'!$O$31:$O$43</c:f>
              <c:numCache>
                <c:formatCode>0.00</c:formatCode>
                <c:ptCount val="13"/>
                <c:pt idx="0">
                  <c:v>-0.15514389899226533</c:v>
                </c:pt>
                <c:pt idx="1">
                  <c:v>0.37067700536276371</c:v>
                </c:pt>
                <c:pt idx="2">
                  <c:v>0.61086086732059908</c:v>
                </c:pt>
                <c:pt idx="3">
                  <c:v>1.471688094232193</c:v>
                </c:pt>
                <c:pt idx="4">
                  <c:v>1.2194250261316499</c:v>
                </c:pt>
                <c:pt idx="5">
                  <c:v>0.76445822772470295</c:v>
                </c:pt>
                <c:pt idx="6">
                  <c:v>0.9139810292137458</c:v>
                </c:pt>
                <c:pt idx="7">
                  <c:v>-0.42321822485875327</c:v>
                </c:pt>
                <c:pt idx="8">
                  <c:v>0.12805675682140194</c:v>
                </c:pt>
                <c:pt idx="9">
                  <c:v>0.4484173507635103</c:v>
                </c:pt>
                <c:pt idx="10">
                  <c:v>0</c:v>
                </c:pt>
                <c:pt idx="11">
                  <c:v>0</c:v>
                </c:pt>
                <c:pt idx="12">
                  <c:v>0.46030392716902746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E5A-4664-98C6-E6B3CD8DB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32-4387-82C6-75D902DC712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resd'!$C$53:$C$65</c:f>
              <c:numCache>
                <c:formatCode>0.00</c:formatCode>
                <c:ptCount val="13"/>
                <c:pt idx="0">
                  <c:v>5.4530154277699863</c:v>
                </c:pt>
                <c:pt idx="1">
                  <c:v>3.8903225806451611</c:v>
                </c:pt>
                <c:pt idx="2">
                  <c:v>4.5372340425531918</c:v>
                </c:pt>
                <c:pt idx="3">
                  <c:v>5.4481132075471699</c:v>
                </c:pt>
                <c:pt idx="4">
                  <c:v>4.2421940928270043</c:v>
                </c:pt>
                <c:pt idx="5">
                  <c:v>4.1724137931034484</c:v>
                </c:pt>
                <c:pt idx="6">
                  <c:v>5.0078605604921398</c:v>
                </c:pt>
                <c:pt idx="7">
                  <c:v>5.469483568075117</c:v>
                </c:pt>
                <c:pt idx="8">
                  <c:v>4.3235867446393765</c:v>
                </c:pt>
                <c:pt idx="9">
                  <c:v>4.0677506775067753</c:v>
                </c:pt>
                <c:pt idx="10">
                  <c:v>4.7690721649484535</c:v>
                </c:pt>
                <c:pt idx="11">
                  <c:v>5.0255524861878449</c:v>
                </c:pt>
                <c:pt idx="12">
                  <c:v>4.7225877192982457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32-4387-82C6-75D902DC7125}"/>
            </c:ext>
          </c:extLst>
        </c:ser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32-4387-82C6-75D902DC7125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5.7173366834170851</c:v>
                </c:pt>
                <c:pt idx="1">
                  <c:v>4.3866213151927438</c:v>
                </c:pt>
                <c:pt idx="2">
                  <c:v>3.9177545691906004</c:v>
                </c:pt>
                <c:pt idx="3">
                  <c:v>4.6966292134831464</c:v>
                </c:pt>
                <c:pt idx="4">
                  <c:v>4.0926966292134832</c:v>
                </c:pt>
                <c:pt idx="5">
                  <c:v>4.3195876288659791</c:v>
                </c:pt>
                <c:pt idx="6">
                  <c:v>6.3602875112309079</c:v>
                </c:pt>
                <c:pt idx="7">
                  <c:v>7.6011342155009451</c:v>
                </c:pt>
                <c:pt idx="8">
                  <c:v>5.7415036045314105</c:v>
                </c:pt>
                <c:pt idx="9">
                  <c:v>4.4811946902654869</c:v>
                </c:pt>
                <c:pt idx="10">
                  <c:v>5.1796322489391793</c:v>
                </c:pt>
                <c:pt idx="11">
                  <c:v>4.8375499334221042</c:v>
                </c:pt>
                <c:pt idx="12">
                  <c:v>5.1497178267124042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32-4387-82C6-75D902DC7125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32-4387-82C6-75D902DC712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6.9343065693430654</c:v>
                </c:pt>
                <c:pt idx="1">
                  <c:v>4.2623456790123457</c:v>
                </c:pt>
                <c:pt idx="2">
                  <c:v>4.0708661417322833</c:v>
                </c:pt>
                <c:pt idx="3">
                  <c:v>4.6390532544378695</c:v>
                </c:pt>
                <c:pt idx="4">
                  <c:v>3.8256189451022604</c:v>
                </c:pt>
                <c:pt idx="5">
                  <c:v>4.8683574879227054</c:v>
                </c:pt>
                <c:pt idx="6">
                  <c:v>6.7743399339933994</c:v>
                </c:pt>
                <c:pt idx="7">
                  <c:v>6.1051990251827783</c:v>
                </c:pt>
                <c:pt idx="8">
                  <c:v>5.4869009584664541</c:v>
                </c:pt>
                <c:pt idx="9">
                  <c:v>5.1779999999999999</c:v>
                </c:pt>
                <c:pt idx="10">
                  <c:v>5.3680851063829786</c:v>
                </c:pt>
                <c:pt idx="11">
                  <c:v>4.6484089723526347</c:v>
                </c:pt>
                <c:pt idx="12">
                  <c:v>5.4369234853009489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32-4387-82C6-75D902DC7125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32-4387-82C6-75D902DC71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832-4387-82C6-75D902DC712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5.8929313929313931</c:v>
                </c:pt>
                <c:pt idx="1">
                  <c:v>4.3759946949602124</c:v>
                </c:pt>
                <c:pt idx="2">
                  <c:v>4.780533168009919</c:v>
                </c:pt>
                <c:pt idx="3">
                  <c:v>6.2548842801322513</c:v>
                </c:pt>
                <c:pt idx="4">
                  <c:v>6.3711133400200604</c:v>
                </c:pt>
                <c:pt idx="5">
                  <c:v>5.9084321475625821</c:v>
                </c:pt>
                <c:pt idx="6">
                  <c:v>6.2042961608775133</c:v>
                </c:pt>
                <c:pt idx="7">
                  <c:v>5.8572443181818183</c:v>
                </c:pt>
                <c:pt idx="8">
                  <c:v>5.5717141429285357</c:v>
                </c:pt>
                <c:pt idx="9">
                  <c:v>5.2609383236689506</c:v>
                </c:pt>
                <c:pt idx="10">
                  <c:v>0</c:v>
                </c:pt>
                <c:pt idx="11">
                  <c:v>0</c:v>
                </c:pt>
                <c:pt idx="12">
                  <c:v>5.7334543987086359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32-4387-82C6-75D902DC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32-4387-82C6-75D902DC71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32-4387-82C6-75D902DC71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32-4387-82C6-75D902DC71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32-4387-82C6-75D902DC71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32-4387-82C6-75D902DC71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32-4387-82C6-75D902DC71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32-4387-82C6-75D902DC71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32-4387-82C6-75D902DC71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32-4387-82C6-75D902DC71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32-4387-82C6-75D902DC71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32-4387-82C6-75D902DC71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32-4387-82C6-75D902DC71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32-4387-82C6-75D902DC7125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-1.0413751764116723</c:v>
                </c:pt>
                <c:pt idx="1">
                  <c:v>0.11364901594786669</c:v>
                </c:pt>
                <c:pt idx="2">
                  <c:v>0.70966702627763567</c:v>
                </c:pt>
                <c:pt idx="3">
                  <c:v>1.6158310256943818</c:v>
                </c:pt>
                <c:pt idx="4">
                  <c:v>2.5454943949177999</c:v>
                </c:pt>
                <c:pt idx="5">
                  <c:v>1.0400746596398767</c:v>
                </c:pt>
                <c:pt idx="6">
                  <c:v>-0.57004377311588605</c:v>
                </c:pt>
                <c:pt idx="7">
                  <c:v>-0.24795470700096001</c:v>
                </c:pt>
                <c:pt idx="8">
                  <c:v>8.4813184462081637E-2</c:v>
                </c:pt>
                <c:pt idx="9">
                  <c:v>8.2938323668950709E-2</c:v>
                </c:pt>
                <c:pt idx="10">
                  <c:v>0</c:v>
                </c:pt>
                <c:pt idx="11">
                  <c:v>0</c:v>
                </c:pt>
                <c:pt idx="12">
                  <c:v>0.16745374361528498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32-4387-82C6-75D902DC7125}"/>
            </c:ext>
          </c:extLst>
        </c:ser>
        <c:ser>
          <c:idx val="4"/>
          <c:order val="5"/>
          <c:tx>
            <c:strRef>
              <c:f>'EM evol menusual lugar resd'!$O$52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resd'!$O$53:$O$65</c:f>
              <c:numCache>
                <c:formatCode>0.00</c:formatCode>
                <c:ptCount val="13"/>
                <c:pt idx="0">
                  <c:v>0.43991596516140685</c:v>
                </c:pt>
                <c:pt idx="1">
                  <c:v>0.48567211431505131</c:v>
                </c:pt>
                <c:pt idx="2">
                  <c:v>0.24329912545672716</c:v>
                </c:pt>
                <c:pt idx="3">
                  <c:v>0.80677107258508141</c:v>
                </c:pt>
                <c:pt idx="4">
                  <c:v>2.128919247193056</c:v>
                </c:pt>
                <c:pt idx="5">
                  <c:v>1.7360183544591337</c:v>
                </c:pt>
                <c:pt idx="6">
                  <c:v>1.1964356003853736</c:v>
                </c:pt>
                <c:pt idx="7">
                  <c:v>0.3877607501067013</c:v>
                </c:pt>
                <c:pt idx="8">
                  <c:v>1.2481273982891592</c:v>
                </c:pt>
                <c:pt idx="9">
                  <c:v>1.1931876461621753</c:v>
                </c:pt>
                <c:pt idx="10">
                  <c:v>0</c:v>
                </c:pt>
                <c:pt idx="11">
                  <c:v>0</c:v>
                </c:pt>
                <c:pt idx="12">
                  <c:v>1.0397768559812546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32-4387-82C6-75D902DC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D9-475D-BA4D-0AFE48AAE42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resd'!$C$75:$C$87</c:f>
              <c:numCache>
                <c:formatCode>0.00</c:formatCode>
                <c:ptCount val="13"/>
                <c:pt idx="0">
                  <c:v>3.0957854406130267</c:v>
                </c:pt>
                <c:pt idx="1">
                  <c:v>2.6252019386106622</c:v>
                </c:pt>
                <c:pt idx="2">
                  <c:v>2.4785031847133756</c:v>
                </c:pt>
                <c:pt idx="3">
                  <c:v>2.5122549019607843</c:v>
                </c:pt>
                <c:pt idx="4">
                  <c:v>2.2807625649913343</c:v>
                </c:pt>
                <c:pt idx="5">
                  <c:v>2.7721476510067116</c:v>
                </c:pt>
                <c:pt idx="6">
                  <c:v>3.2161480235492008</c:v>
                </c:pt>
                <c:pt idx="7">
                  <c:v>3.6441060349689791</c:v>
                </c:pt>
                <c:pt idx="8">
                  <c:v>3.0539673278879813</c:v>
                </c:pt>
                <c:pt idx="9">
                  <c:v>2.7642352941176469</c:v>
                </c:pt>
                <c:pt idx="10">
                  <c:v>3.0207768744354109</c:v>
                </c:pt>
                <c:pt idx="11">
                  <c:v>3.3939051918735892</c:v>
                </c:pt>
                <c:pt idx="12">
                  <c:v>2.9883966244725739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9-475D-BA4D-0AFE48AAE42E}"/>
            </c:ext>
          </c:extLst>
        </c:ser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D9-475D-BA4D-0AFE48AAE42E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4.8436724565756828</c:v>
                </c:pt>
                <c:pt idx="1">
                  <c:v>2.7757188498402554</c:v>
                </c:pt>
                <c:pt idx="2">
                  <c:v>2.949511400651466</c:v>
                </c:pt>
                <c:pt idx="3">
                  <c:v>3.1860674157303372</c:v>
                </c:pt>
                <c:pt idx="4">
                  <c:v>2.9923318229348204</c:v>
                </c:pt>
                <c:pt idx="5">
                  <c:v>2.6085145765849145</c:v>
                </c:pt>
                <c:pt idx="6">
                  <c:v>3.087171359313817</c:v>
                </c:pt>
                <c:pt idx="7">
                  <c:v>2.5079051383399209</c:v>
                </c:pt>
                <c:pt idx="8">
                  <c:v>4.2649253731343286</c:v>
                </c:pt>
                <c:pt idx="9">
                  <c:v>2.8063492063492061</c:v>
                </c:pt>
                <c:pt idx="10">
                  <c:v>1.4785714285714286</c:v>
                </c:pt>
                <c:pt idx="11">
                  <c:v>7.6904761904761907</c:v>
                </c:pt>
                <c:pt idx="12">
                  <c:v>3.1158625417773589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D9-475D-BA4D-0AFE48AAE42E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D9-475D-BA4D-0AFE48AAE42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3.9419383653416702</c:v>
                </c:pt>
                <c:pt idx="1">
                  <c:v>3.0188391038696536</c:v>
                </c:pt>
                <c:pt idx="2">
                  <c:v>3.5666666666666669</c:v>
                </c:pt>
                <c:pt idx="3">
                  <c:v>2.2769230769230768</c:v>
                </c:pt>
                <c:pt idx="4">
                  <c:v>2.087248322147651</c:v>
                </c:pt>
                <c:pt idx="5">
                  <c:v>2.3338784004756952</c:v>
                </c:pt>
                <c:pt idx="6">
                  <c:v>2.9354737502614516</c:v>
                </c:pt>
                <c:pt idx="7">
                  <c:v>3.2692307692307692</c:v>
                </c:pt>
                <c:pt idx="8">
                  <c:v>2.7053265781185813</c:v>
                </c:pt>
                <c:pt idx="9">
                  <c:v>2.1913043478260867</c:v>
                </c:pt>
                <c:pt idx="10">
                  <c:v>2.8733493397358942</c:v>
                </c:pt>
                <c:pt idx="11">
                  <c:v>3.5512306811677159</c:v>
                </c:pt>
                <c:pt idx="12">
                  <c:v>2.8606518953717304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D9-475D-BA4D-0AFE48AAE42E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D9-475D-BA4D-0AFE48AAE4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D9-475D-BA4D-0AFE48AAE42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3.4681545998911267</c:v>
                </c:pt>
                <c:pt idx="1">
                  <c:v>3.3952180028129395</c:v>
                </c:pt>
                <c:pt idx="2">
                  <c:v>1.5867237687366167</c:v>
                </c:pt>
                <c:pt idx="3">
                  <c:v>3.4308510638297873</c:v>
                </c:pt>
                <c:pt idx="4">
                  <c:v>3.5842696629213484</c:v>
                </c:pt>
                <c:pt idx="5">
                  <c:v>3.5717337130651479</c:v>
                </c:pt>
                <c:pt idx="6">
                  <c:v>3.5454545454545454</c:v>
                </c:pt>
                <c:pt idx="7">
                  <c:v>3.1623193221465358</c:v>
                </c:pt>
                <c:pt idx="8">
                  <c:v>2.989037273270879</c:v>
                </c:pt>
                <c:pt idx="9">
                  <c:v>2.7673942701227832</c:v>
                </c:pt>
                <c:pt idx="10">
                  <c:v>0</c:v>
                </c:pt>
                <c:pt idx="11">
                  <c:v>0</c:v>
                </c:pt>
                <c:pt idx="12">
                  <c:v>3.2985755323244588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D9-475D-BA4D-0AFE48AA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D9-475D-BA4D-0AFE48AAE4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D9-475D-BA4D-0AFE48AAE4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D9-475D-BA4D-0AFE48AAE4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D9-475D-BA4D-0AFE48AAE4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D9-475D-BA4D-0AFE48AAE4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D9-475D-BA4D-0AFE48AAE4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D9-475D-BA4D-0AFE48AAE4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D9-475D-BA4D-0AFE48AAE4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D9-475D-BA4D-0AFE48AAE4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D9-475D-BA4D-0AFE48AAE4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D9-475D-BA4D-0AFE48AAE4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D9-475D-BA4D-0AFE48AAE4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D9-475D-BA4D-0AFE48AAE42E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-0.47378376545054346</c:v>
                </c:pt>
                <c:pt idx="1">
                  <c:v>0.37637889894328591</c:v>
                </c:pt>
                <c:pt idx="2">
                  <c:v>-1.9799428979300502</c:v>
                </c:pt>
                <c:pt idx="3">
                  <c:v>1.1539279869067105</c:v>
                </c:pt>
                <c:pt idx="4">
                  <c:v>1.4970213407736974</c:v>
                </c:pt>
                <c:pt idx="5">
                  <c:v>1.2378553125894527</c:v>
                </c:pt>
                <c:pt idx="6">
                  <c:v>0.60998079519309378</c:v>
                </c:pt>
                <c:pt idx="7">
                  <c:v>-0.10691144708423339</c:v>
                </c:pt>
                <c:pt idx="8">
                  <c:v>0.28371069515229763</c:v>
                </c:pt>
                <c:pt idx="9">
                  <c:v>0.57608992229669642</c:v>
                </c:pt>
                <c:pt idx="10">
                  <c:v>0</c:v>
                </c:pt>
                <c:pt idx="11">
                  <c:v>0</c:v>
                </c:pt>
                <c:pt idx="12">
                  <c:v>0.48086756338861614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D9-475D-BA4D-0AFE48AAE42E}"/>
            </c:ext>
          </c:extLst>
        </c:ser>
        <c:ser>
          <c:idx val="4"/>
          <c:order val="5"/>
          <c:tx>
            <c:strRef>
              <c:f>'EM evol menusual lugar resd'!$O$74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resd'!$O$75:$O$87</c:f>
              <c:numCache>
                <c:formatCode>0.00</c:formatCode>
                <c:ptCount val="13"/>
                <c:pt idx="0">
                  <c:v>0.37236915927809999</c:v>
                </c:pt>
                <c:pt idx="1">
                  <c:v>0.77001606420227731</c:v>
                </c:pt>
                <c:pt idx="2">
                  <c:v>-0.89177941597675892</c:v>
                </c:pt>
                <c:pt idx="3">
                  <c:v>0.91859616186900306</c:v>
                </c:pt>
                <c:pt idx="4">
                  <c:v>1.3035070979300141</c:v>
                </c:pt>
                <c:pt idx="5">
                  <c:v>0.7995860620584363</c:v>
                </c:pt>
                <c:pt idx="6">
                  <c:v>0.3293065219053446</c:v>
                </c:pt>
                <c:pt idx="7">
                  <c:v>-0.48178671282244334</c:v>
                </c:pt>
                <c:pt idx="8">
                  <c:v>-6.4930054617102329E-2</c:v>
                </c:pt>
                <c:pt idx="9">
                  <c:v>3.1589760051362603E-3</c:v>
                </c:pt>
                <c:pt idx="10">
                  <c:v>0</c:v>
                </c:pt>
                <c:pt idx="11">
                  <c:v>0</c:v>
                </c:pt>
                <c:pt idx="12">
                  <c:v>0.329212846260583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D9-475D-BA4D-0AFE48AAE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07-42D0-ACAE-DA2672F6364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resd'!$C$97:$C$109</c:f>
              <c:numCache>
                <c:formatCode>0.00</c:formatCode>
                <c:ptCount val="13"/>
                <c:pt idx="0">
                  <c:v>6.921584667523665</c:v>
                </c:pt>
                <c:pt idx="1">
                  <c:v>6.8498094597623851</c:v>
                </c:pt>
                <c:pt idx="2">
                  <c:v>6.7992226405927365</c:v>
                </c:pt>
                <c:pt idx="3">
                  <c:v>7.0750078133138867</c:v>
                </c:pt>
                <c:pt idx="4">
                  <c:v>6.3388016126789939</c:v>
                </c:pt>
                <c:pt idx="5">
                  <c:v>6.9987873275731394</c:v>
                </c:pt>
                <c:pt idx="6">
                  <c:v>8.3173386478614137</c:v>
                </c:pt>
                <c:pt idx="7">
                  <c:v>8.129328276030833</c:v>
                </c:pt>
                <c:pt idx="8">
                  <c:v>7.713877688172043</c:v>
                </c:pt>
                <c:pt idx="9">
                  <c:v>6.4965328850598869</c:v>
                </c:pt>
                <c:pt idx="10">
                  <c:v>7.4589685801405272</c:v>
                </c:pt>
                <c:pt idx="11">
                  <c:v>6.5840466000951023</c:v>
                </c:pt>
                <c:pt idx="12">
                  <c:v>7.1001344227174394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7-42D0-ACAE-DA2672F6364B}"/>
            </c:ext>
          </c:extLst>
        </c:ser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07-42D0-ACAE-DA2672F6364B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7.6403497655556967</c:v>
                </c:pt>
                <c:pt idx="1">
                  <c:v>6.0732075471698117</c:v>
                </c:pt>
                <c:pt idx="2">
                  <c:v>6.981690777576854</c:v>
                </c:pt>
                <c:pt idx="3">
                  <c:v>6.4633811113292756</c:v>
                </c:pt>
                <c:pt idx="4">
                  <c:v>6.2547490941034365</c:v>
                </c:pt>
                <c:pt idx="5">
                  <c:v>5.5070055796652202</c:v>
                </c:pt>
                <c:pt idx="6">
                  <c:v>7.6734049273531273</c:v>
                </c:pt>
                <c:pt idx="7">
                  <c:v>8.6609803498164535</c:v>
                </c:pt>
                <c:pt idx="8">
                  <c:v>7.1159176816463674</c:v>
                </c:pt>
                <c:pt idx="9">
                  <c:v>6.7338102965039095</c:v>
                </c:pt>
                <c:pt idx="10">
                  <c:v>6.7576769509981851</c:v>
                </c:pt>
                <c:pt idx="11">
                  <c:v>6.66143159166415</c:v>
                </c:pt>
                <c:pt idx="12">
                  <c:v>6.9573132356940288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07-42D0-ACAE-DA2672F6364B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07-42D0-ACAE-DA2672F6364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7.0922823218997362</c:v>
                </c:pt>
                <c:pt idx="1">
                  <c:v>6.7924973604123968</c:v>
                </c:pt>
                <c:pt idx="2">
                  <c:v>6.8135747785304845</c:v>
                </c:pt>
                <c:pt idx="3">
                  <c:v>6.1544701264718711</c:v>
                </c:pt>
                <c:pt idx="4">
                  <c:v>5.7564894932014834</c:v>
                </c:pt>
                <c:pt idx="5">
                  <c:v>5.7383605556403605</c:v>
                </c:pt>
                <c:pt idx="6">
                  <c:v>7.8283887013679161</c:v>
                </c:pt>
                <c:pt idx="7">
                  <c:v>6.5183362624487406</c:v>
                </c:pt>
                <c:pt idx="8">
                  <c:v>5.1316839584996012</c:v>
                </c:pt>
                <c:pt idx="9">
                  <c:v>6.0406710726995421</c:v>
                </c:pt>
                <c:pt idx="10">
                  <c:v>6.1939140202185232</c:v>
                </c:pt>
                <c:pt idx="11">
                  <c:v>6.4031490711372907</c:v>
                </c:pt>
                <c:pt idx="12">
                  <c:v>6.4885779059870901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07-42D0-ACAE-DA2672F6364B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07-42D0-ACAE-DA2672F6364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07-42D0-ACAE-DA2672F6364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5.9385830394111334</c:v>
                </c:pt>
                <c:pt idx="1">
                  <c:v>6.3467687566214002</c:v>
                </c:pt>
                <c:pt idx="2">
                  <c:v>6.5588778949657494</c:v>
                </c:pt>
                <c:pt idx="3">
                  <c:v>7.0737269166200338</c:v>
                </c:pt>
                <c:pt idx="4">
                  <c:v>6.6859458608750391</c:v>
                </c:pt>
                <c:pt idx="5">
                  <c:v>5.549052584370445</c:v>
                </c:pt>
                <c:pt idx="6">
                  <c:v>6.2239406612483235</c:v>
                </c:pt>
                <c:pt idx="7">
                  <c:v>8.1816219549799563</c:v>
                </c:pt>
                <c:pt idx="8">
                  <c:v>5.5151755604046819</c:v>
                </c:pt>
                <c:pt idx="9">
                  <c:v>6.4726803602145093</c:v>
                </c:pt>
                <c:pt idx="10">
                  <c:v>0</c:v>
                </c:pt>
                <c:pt idx="11">
                  <c:v>0</c:v>
                </c:pt>
                <c:pt idx="12">
                  <c:v>6.5405996146015619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07-42D0-ACAE-DA2672F6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07-42D0-ACAE-DA2672F6364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07-42D0-ACAE-DA2672F6364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07-42D0-ACAE-DA2672F6364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07-42D0-ACAE-DA2672F6364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07-42D0-ACAE-DA2672F6364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07-42D0-ACAE-DA2672F6364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07-42D0-ACAE-DA2672F6364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07-42D0-ACAE-DA2672F6364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07-42D0-ACAE-DA2672F6364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07-42D0-ACAE-DA2672F6364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07-42D0-ACAE-DA2672F6364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07-42D0-ACAE-DA2672F6364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07-42D0-ACAE-DA2672F6364B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-1.1536992824886028</c:v>
                </c:pt>
                <c:pt idx="1">
                  <c:v>-0.44572860379099666</c:v>
                </c:pt>
                <c:pt idx="2">
                  <c:v>-0.25469688356473519</c:v>
                </c:pt>
                <c:pt idx="3">
                  <c:v>0.91925679014816275</c:v>
                </c:pt>
                <c:pt idx="4">
                  <c:v>0.92945636767355566</c:v>
                </c:pt>
                <c:pt idx="5">
                  <c:v>-0.1893079712699155</c:v>
                </c:pt>
                <c:pt idx="6">
                  <c:v>-1.6044480401195926</c:v>
                </c:pt>
                <c:pt idx="7">
                  <c:v>1.6632856925312156</c:v>
                </c:pt>
                <c:pt idx="8">
                  <c:v>0.38349160190508069</c:v>
                </c:pt>
                <c:pt idx="9">
                  <c:v>0.43200928751496726</c:v>
                </c:pt>
                <c:pt idx="10">
                  <c:v>0</c:v>
                </c:pt>
                <c:pt idx="11">
                  <c:v>0</c:v>
                </c:pt>
                <c:pt idx="12">
                  <c:v>2.0134954686364281E-2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907-42D0-ACAE-DA2672F6364B}"/>
            </c:ext>
          </c:extLst>
        </c:ser>
        <c:ser>
          <c:idx val="4"/>
          <c:order val="5"/>
          <c:tx>
            <c:strRef>
              <c:f>'EM evol menusual lugar resd'!$O$96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resd'!$O$97:$O$109</c:f>
              <c:numCache>
                <c:formatCode>0.00</c:formatCode>
                <c:ptCount val="13"/>
                <c:pt idx="0">
                  <c:v>-0.98300162811253156</c:v>
                </c:pt>
                <c:pt idx="1">
                  <c:v>-0.50304070314098492</c:v>
                </c:pt>
                <c:pt idx="2">
                  <c:v>-0.24034474562698716</c:v>
                </c:pt>
                <c:pt idx="3">
                  <c:v>-1.2808966938528954E-3</c:v>
                </c:pt>
                <c:pt idx="4">
                  <c:v>0.34714424819604517</c:v>
                </c:pt>
                <c:pt idx="5">
                  <c:v>-1.4497347432026944</c:v>
                </c:pt>
                <c:pt idx="6">
                  <c:v>-2.0933979866130903</c:v>
                </c:pt>
                <c:pt idx="7">
                  <c:v>5.229367894912329E-2</c:v>
                </c:pt>
                <c:pt idx="8">
                  <c:v>-2.1987021277673611</c:v>
                </c:pt>
                <c:pt idx="9">
                  <c:v>-2.3852524845377587E-2</c:v>
                </c:pt>
                <c:pt idx="10">
                  <c:v>0</c:v>
                </c:pt>
                <c:pt idx="11">
                  <c:v>0</c:v>
                </c:pt>
                <c:pt idx="12">
                  <c:v>-0.58015681619561743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907-42D0-ACAE-DA2672F6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resd'!$C$117:$D$117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3B-4573-A3D2-2FF189BB919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resd'!$C$119:$C$131</c:f>
              <c:numCache>
                <c:formatCode>0.00</c:formatCode>
                <c:ptCount val="13"/>
                <c:pt idx="0">
                  <c:v>7.139839333531687</c:v>
                </c:pt>
                <c:pt idx="1">
                  <c:v>6.4743150684931505</c:v>
                </c:pt>
                <c:pt idx="2">
                  <c:v>6.6980213089802128</c:v>
                </c:pt>
                <c:pt idx="3">
                  <c:v>7.3894649523019496</c:v>
                </c:pt>
                <c:pt idx="4">
                  <c:v>6.0083876980428705</c:v>
                </c:pt>
                <c:pt idx="5">
                  <c:v>6.4565291510398906</c:v>
                </c:pt>
                <c:pt idx="6">
                  <c:v>7.9407207814078813</c:v>
                </c:pt>
                <c:pt idx="7">
                  <c:v>7.9507096774193551</c:v>
                </c:pt>
                <c:pt idx="8">
                  <c:v>8.1081612586037366</c:v>
                </c:pt>
                <c:pt idx="9">
                  <c:v>6.4575788929125713</c:v>
                </c:pt>
                <c:pt idx="10">
                  <c:v>7.2569141193595339</c:v>
                </c:pt>
                <c:pt idx="11">
                  <c:v>6.3131207527443802</c:v>
                </c:pt>
                <c:pt idx="12">
                  <c:v>6.9788670599132256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B-4573-A3D2-2FF189BB9197}"/>
            </c:ext>
          </c:extLst>
        </c:ser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3B-4573-A3D2-2FF189BB9197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8.5618043350908017</c:v>
                </c:pt>
                <c:pt idx="1">
                  <c:v>6.0318320352184216</c:v>
                </c:pt>
                <c:pt idx="2">
                  <c:v>6.5032475342795282</c:v>
                </c:pt>
                <c:pt idx="3">
                  <c:v>6.5539982030548067</c:v>
                </c:pt>
                <c:pt idx="4">
                  <c:v>5.3047647587653577</c:v>
                </c:pt>
                <c:pt idx="5">
                  <c:v>6.0645947592931142</c:v>
                </c:pt>
                <c:pt idx="6">
                  <c:v>7.4414571851055253</c:v>
                </c:pt>
                <c:pt idx="7">
                  <c:v>8.8067338575700518</c:v>
                </c:pt>
                <c:pt idx="8">
                  <c:v>7.8096076458752517</c:v>
                </c:pt>
                <c:pt idx="9">
                  <c:v>7.0763655647869896</c:v>
                </c:pt>
                <c:pt idx="10">
                  <c:v>6.9541828128561658</c:v>
                </c:pt>
                <c:pt idx="11">
                  <c:v>6.406141114982578</c:v>
                </c:pt>
                <c:pt idx="12">
                  <c:v>7.1221982489613236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3B-4573-A3D2-2FF189BB9197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3B-4573-A3D2-2FF189BB919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7.1305812973883738</c:v>
                </c:pt>
                <c:pt idx="1">
                  <c:v>6.4372230428360417</c:v>
                </c:pt>
                <c:pt idx="2">
                  <c:v>6.4449346682504665</c:v>
                </c:pt>
                <c:pt idx="3">
                  <c:v>6.5164857257740252</c:v>
                </c:pt>
                <c:pt idx="4">
                  <c:v>5.5824602250679085</c:v>
                </c:pt>
                <c:pt idx="5">
                  <c:v>6.9035498995311455</c:v>
                </c:pt>
                <c:pt idx="6">
                  <c:v>7.5992654560293822</c:v>
                </c:pt>
                <c:pt idx="7">
                  <c:v>6.2380407415884642</c:v>
                </c:pt>
                <c:pt idx="8">
                  <c:v>5.6116176967240801</c:v>
                </c:pt>
                <c:pt idx="9">
                  <c:v>6.0672817281728175</c:v>
                </c:pt>
                <c:pt idx="10">
                  <c:v>5.8860013103297666</c:v>
                </c:pt>
                <c:pt idx="11">
                  <c:v>6.3249634324719652</c:v>
                </c:pt>
                <c:pt idx="12">
                  <c:v>6.4367679410190854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3B-4573-A3D2-2FF189BB9197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53B-4573-A3D2-2FF189BB919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753B-4573-A3D2-2FF189BB919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5.342488875249348</c:v>
                </c:pt>
                <c:pt idx="1">
                  <c:v>5.7417790574329448</c:v>
                </c:pt>
                <c:pt idx="2">
                  <c:v>5.8906840838776215</c:v>
                </c:pt>
                <c:pt idx="3">
                  <c:v>6.6464646464646462</c:v>
                </c:pt>
                <c:pt idx="4">
                  <c:v>6.5125332320546905</c:v>
                </c:pt>
                <c:pt idx="5">
                  <c:v>5.9067413310359678</c:v>
                </c:pt>
                <c:pt idx="6">
                  <c:v>6.0359646844975332</c:v>
                </c:pt>
                <c:pt idx="7">
                  <c:v>8.4613835583984844</c:v>
                </c:pt>
                <c:pt idx="8">
                  <c:v>5.9173657718120802</c:v>
                </c:pt>
                <c:pt idx="9">
                  <c:v>5.9782175587727453</c:v>
                </c:pt>
                <c:pt idx="10">
                  <c:v>0</c:v>
                </c:pt>
                <c:pt idx="11">
                  <c:v>0</c:v>
                </c:pt>
                <c:pt idx="12">
                  <c:v>6.3170350982308978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3B-4573-A3D2-2FF189BB9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3B-4573-A3D2-2FF189BB919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3B-4573-A3D2-2FF189BB919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3B-4573-A3D2-2FF189BB919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3B-4573-A3D2-2FF189BB919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3B-4573-A3D2-2FF189BB919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3B-4573-A3D2-2FF189BB919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3B-4573-A3D2-2FF189BB919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3B-4573-A3D2-2FF189BB919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3B-4573-A3D2-2FF189BB919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3B-4573-A3D2-2FF189BB919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3B-4573-A3D2-2FF189BB919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3B-4573-A3D2-2FF189BB919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3B-4573-A3D2-2FF189BB9197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-1.7880924221390258</c:v>
                </c:pt>
                <c:pt idx="1">
                  <c:v>-0.69544398540309693</c:v>
                </c:pt>
                <c:pt idx="2">
                  <c:v>-0.55425058437284491</c:v>
                </c:pt>
                <c:pt idx="3">
                  <c:v>0.129978920690621</c:v>
                </c:pt>
                <c:pt idx="4">
                  <c:v>0.93007300698678197</c:v>
                </c:pt>
                <c:pt idx="5">
                  <c:v>-0.99680856849517774</c:v>
                </c:pt>
                <c:pt idx="6">
                  <c:v>-1.563300771531849</c:v>
                </c:pt>
                <c:pt idx="7">
                  <c:v>2.2233428168100202</c:v>
                </c:pt>
                <c:pt idx="8">
                  <c:v>0.30574807508800017</c:v>
                </c:pt>
                <c:pt idx="9">
                  <c:v>-8.9064169400072224E-2</c:v>
                </c:pt>
                <c:pt idx="10">
                  <c:v>0</c:v>
                </c:pt>
                <c:pt idx="11">
                  <c:v>0</c:v>
                </c:pt>
                <c:pt idx="12">
                  <c:v>-0.19107960877791097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3B-4573-A3D2-2FF189BB9197}"/>
            </c:ext>
          </c:extLst>
        </c:ser>
        <c:ser>
          <c:idx val="4"/>
          <c:order val="5"/>
          <c:tx>
            <c:strRef>
              <c:f>'EM evol menusual lugar resd'!$O$118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resd'!$O$119:$O$131</c:f>
              <c:numCache>
                <c:formatCode>0.00</c:formatCode>
                <c:ptCount val="13"/>
                <c:pt idx="0">
                  <c:v>-1.797350458282339</c:v>
                </c:pt>
                <c:pt idx="1">
                  <c:v>-0.73253601106020572</c:v>
                </c:pt>
                <c:pt idx="2">
                  <c:v>-0.8073372251025912</c:v>
                </c:pt>
                <c:pt idx="3">
                  <c:v>-0.74300030583730337</c:v>
                </c:pt>
                <c:pt idx="4">
                  <c:v>0.50414553401181994</c:v>
                </c:pt>
                <c:pt idx="5">
                  <c:v>-0.54978782000392279</c:v>
                </c:pt>
                <c:pt idx="6">
                  <c:v>-1.9047560969103481</c:v>
                </c:pt>
                <c:pt idx="7">
                  <c:v>0.51067388097912936</c:v>
                </c:pt>
                <c:pt idx="8">
                  <c:v>-2.1907954867916564</c:v>
                </c:pt>
                <c:pt idx="9">
                  <c:v>-0.47936133413982596</c:v>
                </c:pt>
                <c:pt idx="10">
                  <c:v>0</c:v>
                </c:pt>
                <c:pt idx="11">
                  <c:v>0</c:v>
                </c:pt>
                <c:pt idx="12">
                  <c:v>-0.71358721687417592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53B-4573-A3D2-2FF189BB9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resd'!$C$139:$D$139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3-4CBA-97F5-0FCB6F3E900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resd'!$C$141:$C$153</c:f>
              <c:numCache>
                <c:formatCode>0.00</c:formatCode>
                <c:ptCount val="13"/>
                <c:pt idx="0">
                  <c:v>8.1356877323420083</c:v>
                </c:pt>
                <c:pt idx="1">
                  <c:v>8.6707202993451826</c:v>
                </c:pt>
                <c:pt idx="2">
                  <c:v>8.6465028355387528</c:v>
                </c:pt>
                <c:pt idx="3">
                  <c:v>7.2989690721649483</c:v>
                </c:pt>
                <c:pt idx="4">
                  <c:v>6.4338308457711442</c:v>
                </c:pt>
                <c:pt idx="5">
                  <c:v>8.1699867197875164</c:v>
                </c:pt>
                <c:pt idx="6">
                  <c:v>8.9221658206429773</c:v>
                </c:pt>
                <c:pt idx="7">
                  <c:v>8.873217115689382</c:v>
                </c:pt>
                <c:pt idx="8">
                  <c:v>8.2846846846846844</c:v>
                </c:pt>
                <c:pt idx="9">
                  <c:v>7.5302013422818792</c:v>
                </c:pt>
                <c:pt idx="10">
                  <c:v>9.1275862068965523</c:v>
                </c:pt>
                <c:pt idx="11">
                  <c:v>8.9207792207792203</c:v>
                </c:pt>
                <c:pt idx="12">
                  <c:v>8.1924744234437323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33-4CBA-97F5-0FCB6F3E900E}"/>
            </c:ext>
          </c:extLst>
        </c:ser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33-4CBA-97F5-0FCB6F3E900E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8.0026954177897576</c:v>
                </c:pt>
                <c:pt idx="1">
                  <c:v>6.4764444444444447</c:v>
                </c:pt>
                <c:pt idx="2">
                  <c:v>7.698924731182796</c:v>
                </c:pt>
                <c:pt idx="3">
                  <c:v>7.1142857142857139</c:v>
                </c:pt>
                <c:pt idx="4">
                  <c:v>6.7809110629067249</c:v>
                </c:pt>
                <c:pt idx="5">
                  <c:v>5.6285266457680247</c:v>
                </c:pt>
                <c:pt idx="6">
                  <c:v>8.2565445026178015</c:v>
                </c:pt>
                <c:pt idx="7">
                  <c:v>9.6734693877551017</c:v>
                </c:pt>
                <c:pt idx="8">
                  <c:v>8.0555555555555554</c:v>
                </c:pt>
                <c:pt idx="9">
                  <c:v>7.819121447028424</c:v>
                </c:pt>
                <c:pt idx="10">
                  <c:v>8.1650831353919244</c:v>
                </c:pt>
                <c:pt idx="11">
                  <c:v>7.3941176470588239</c:v>
                </c:pt>
                <c:pt idx="12">
                  <c:v>7.3186628807434175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33-4CBA-97F5-0FCB6F3E900E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3-4CBA-97F5-0FCB6F3E900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8.2559456398641</c:v>
                </c:pt>
                <c:pt idx="1">
                  <c:v>10.370414201183433</c:v>
                </c:pt>
                <c:pt idx="2">
                  <c:v>7.2857142857142856</c:v>
                </c:pt>
                <c:pt idx="3">
                  <c:v>7.2047413793103452</c:v>
                </c:pt>
                <c:pt idx="4">
                  <c:v>7.3737373737373737</c:v>
                </c:pt>
                <c:pt idx="5">
                  <c:v>6.3149792776791003</c:v>
                </c:pt>
                <c:pt idx="6">
                  <c:v>16.43010752688172</c:v>
                </c:pt>
                <c:pt idx="7">
                  <c:v>8.7648114901256733</c:v>
                </c:pt>
                <c:pt idx="8">
                  <c:v>5.4844192634560907</c:v>
                </c:pt>
                <c:pt idx="9">
                  <c:v>8.6818181818181817</c:v>
                </c:pt>
                <c:pt idx="10">
                  <c:v>7.4842931937172779</c:v>
                </c:pt>
                <c:pt idx="11">
                  <c:v>7.4029335634167381</c:v>
                </c:pt>
                <c:pt idx="12">
                  <c:v>7.7856686444545868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33-4CBA-97F5-0FCB6F3E900E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33-4CBA-97F5-0FCB6F3E900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F33-4CBA-97F5-0FCB6F3E900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7.1475548060708265</c:v>
                </c:pt>
                <c:pt idx="1">
                  <c:v>8.3796526054590572</c:v>
                </c:pt>
                <c:pt idx="2">
                  <c:v>5.5732217573221758</c:v>
                </c:pt>
                <c:pt idx="3">
                  <c:v>12.068527918781726</c:v>
                </c:pt>
                <c:pt idx="4">
                  <c:v>9.1675824175824179</c:v>
                </c:pt>
                <c:pt idx="5">
                  <c:v>6.4553571428571432</c:v>
                </c:pt>
                <c:pt idx="6">
                  <c:v>7.3354231974921627</c:v>
                </c:pt>
                <c:pt idx="7">
                  <c:v>8.639705882352942</c:v>
                </c:pt>
                <c:pt idx="8">
                  <c:v>5.9034749034749039</c:v>
                </c:pt>
                <c:pt idx="9">
                  <c:v>8.1320406278855035</c:v>
                </c:pt>
                <c:pt idx="10">
                  <c:v>0</c:v>
                </c:pt>
                <c:pt idx="11">
                  <c:v>0</c:v>
                </c:pt>
                <c:pt idx="12">
                  <c:v>7.3919117647058821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33-4CBA-97F5-0FCB6F3E9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6"/>
                <c:order val="1"/>
                <c:tx>
                  <c:strRef>
                    <c:extLst>
                      <c:ext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2F33-4CBA-97F5-0FCB6F3E900E}"/>
                    </c:ext>
                  </c:extLst>
                </c:dPt>
                <c:val>
                  <c:numRef>
                    <c:extLst>
                      <c:ext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10.762376237623762</c:v>
                      </c:pt>
                      <c:pt idx="1">
                        <c:v>19.736318407960198</c:v>
                      </c:pt>
                      <c:pt idx="2">
                        <c:v>10.463869463869464</c:v>
                      </c:pt>
                      <c:pt idx="3">
                        <c:v>22.977777777777778</c:v>
                      </c:pt>
                      <c:pt idx="4">
                        <c:v>15.326923076923077</c:v>
                      </c:pt>
                      <c:pt idx="5">
                        <c:v>17.822784810126581</c:v>
                      </c:pt>
                      <c:pt idx="6">
                        <c:v>9.8461538461538467</c:v>
                      </c:pt>
                      <c:pt idx="7">
                        <c:v>6.5616438356164384</c:v>
                      </c:pt>
                      <c:pt idx="8">
                        <c:v>8.0187110187110182</c:v>
                      </c:pt>
                      <c:pt idx="9">
                        <c:v>6.7181069958847734</c:v>
                      </c:pt>
                      <c:pt idx="10">
                        <c:v>7.9976247030878858</c:v>
                      </c:pt>
                      <c:pt idx="11">
                        <c:v>7.1046831955922869</c:v>
                      </c:pt>
                      <c:pt idx="12">
                        <c:v>10.078081427774679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2F33-4CBA-97F5-0FCB6F3E900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33-4CBA-97F5-0FCB6F3E900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33-4CBA-97F5-0FCB6F3E900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33-4CBA-97F5-0FCB6F3E900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33-4CBA-97F5-0FCB6F3E900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33-4CBA-97F5-0FCB6F3E900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33-4CBA-97F5-0FCB6F3E900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33-4CBA-97F5-0FCB6F3E900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33-4CBA-97F5-0FCB6F3E900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33-4CBA-97F5-0FCB6F3E900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33-4CBA-97F5-0FCB6F3E900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33-4CBA-97F5-0FCB6F3E900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33-4CBA-97F5-0FCB6F3E900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33-4CBA-97F5-0FCB6F3E900E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-1.1083908337932735</c:v>
                </c:pt>
                <c:pt idx="1">
                  <c:v>-1.9907615957243756</c:v>
                </c:pt>
                <c:pt idx="2">
                  <c:v>-1.7124925283921097</c:v>
                </c:pt>
                <c:pt idx="3">
                  <c:v>4.8637865394713806</c:v>
                </c:pt>
                <c:pt idx="4">
                  <c:v>1.7938450438450442</c:v>
                </c:pt>
                <c:pt idx="5">
                  <c:v>0.14037786517804296</c:v>
                </c:pt>
                <c:pt idx="6">
                  <c:v>-9.0946843293895583</c:v>
                </c:pt>
                <c:pt idx="7">
                  <c:v>-0.12510560777273128</c:v>
                </c:pt>
                <c:pt idx="8">
                  <c:v>0.41905564001881324</c:v>
                </c:pt>
                <c:pt idx="9">
                  <c:v>-0.54977755393267813</c:v>
                </c:pt>
                <c:pt idx="10">
                  <c:v>0</c:v>
                </c:pt>
                <c:pt idx="11">
                  <c:v>0</c:v>
                </c:pt>
                <c:pt idx="12">
                  <c:v>-0.52300073846429296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F33-4CBA-97F5-0FCB6F3E900E}"/>
            </c:ext>
          </c:extLst>
        </c:ser>
        <c:ser>
          <c:idx val="4"/>
          <c:order val="6"/>
          <c:tx>
            <c:strRef>
              <c:f>'EM evol menusual lugar resd'!$O$140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resd'!$O$141:$O$153</c:f>
              <c:numCache>
                <c:formatCode>0.00</c:formatCode>
                <c:ptCount val="13"/>
                <c:pt idx="0">
                  <c:v>-0.98813292627118177</c:v>
                </c:pt>
                <c:pt idx="1">
                  <c:v>-0.29106769388612541</c:v>
                </c:pt>
                <c:pt idx="2">
                  <c:v>-3.0732810782165769</c:v>
                </c:pt>
                <c:pt idx="3">
                  <c:v>4.7695588466167775</c:v>
                </c:pt>
                <c:pt idx="4">
                  <c:v>2.7337515718112737</c:v>
                </c:pt>
                <c:pt idx="5">
                  <c:v>-1.7146295769303732</c:v>
                </c:pt>
                <c:pt idx="6">
                  <c:v>-1.5867426231508146</c:v>
                </c:pt>
                <c:pt idx="7">
                  <c:v>-0.23351123333643997</c:v>
                </c:pt>
                <c:pt idx="8">
                  <c:v>-2.3812097812097806</c:v>
                </c:pt>
                <c:pt idx="9">
                  <c:v>0.60183928560362432</c:v>
                </c:pt>
                <c:pt idx="10">
                  <c:v>0</c:v>
                </c:pt>
                <c:pt idx="11">
                  <c:v>0</c:v>
                </c:pt>
                <c:pt idx="12">
                  <c:v>-0.62922526153318525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F33-4CBA-97F5-0FCB6F3E9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resd'!$C$161:$D$161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8-40D9-AB25-E7F9DAA79E3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resd'!$C$163:$C$175</c:f>
              <c:numCache>
                <c:formatCode>0.00</c:formatCode>
                <c:ptCount val="13"/>
                <c:pt idx="0">
                  <c:v>7.1365409622886862</c:v>
                </c:pt>
                <c:pt idx="1">
                  <c:v>6.8485804416403786</c:v>
                </c:pt>
                <c:pt idx="2">
                  <c:v>6.3845089903181194</c:v>
                </c:pt>
                <c:pt idx="3">
                  <c:v>6.7543993879112474</c:v>
                </c:pt>
                <c:pt idx="4">
                  <c:v>7.287558685446009</c:v>
                </c:pt>
                <c:pt idx="5">
                  <c:v>6.0024875621890548</c:v>
                </c:pt>
                <c:pt idx="6">
                  <c:v>8.576407506702413</c:v>
                </c:pt>
                <c:pt idx="7">
                  <c:v>8.4161735700197244</c:v>
                </c:pt>
                <c:pt idx="8">
                  <c:v>7.2002945508100149</c:v>
                </c:pt>
                <c:pt idx="9">
                  <c:v>5.8696264975334742</c:v>
                </c:pt>
                <c:pt idx="10">
                  <c:v>6.5869565217391308</c:v>
                </c:pt>
                <c:pt idx="11">
                  <c:v>6.5323450134770891</c:v>
                </c:pt>
                <c:pt idx="12">
                  <c:v>6.9148897058823531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38-40D9-AB25-E7F9DAA79E3B}"/>
            </c:ext>
          </c:extLst>
        </c:ser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38-40D9-AB25-E7F9DAA79E3B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6.5365853658536581</c:v>
                </c:pt>
                <c:pt idx="1">
                  <c:v>5.8539007092198583</c:v>
                </c:pt>
                <c:pt idx="2">
                  <c:v>6.8731343283582094</c:v>
                </c:pt>
                <c:pt idx="3">
                  <c:v>5.7451171875</c:v>
                </c:pt>
                <c:pt idx="4">
                  <c:v>7.0894308943089435</c:v>
                </c:pt>
                <c:pt idx="5">
                  <c:v>5.8227848101265822</c:v>
                </c:pt>
                <c:pt idx="6">
                  <c:v>8.4603174603174605</c:v>
                </c:pt>
                <c:pt idx="7">
                  <c:v>8.2962720732504902</c:v>
                </c:pt>
                <c:pt idx="8">
                  <c:v>7.2282157676348548</c:v>
                </c:pt>
                <c:pt idx="9">
                  <c:v>6.1459524526030691</c:v>
                </c:pt>
                <c:pt idx="10">
                  <c:v>9.0160278745644593</c:v>
                </c:pt>
                <c:pt idx="11">
                  <c:v>6.6683569979716024</c:v>
                </c:pt>
                <c:pt idx="12">
                  <c:v>7.0258214661716627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38-40D9-AB25-E7F9DAA79E3B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38-40D9-AB25-E7F9DAA79E3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7.2143184947223498</c:v>
                </c:pt>
                <c:pt idx="1">
                  <c:v>7.303468208092486</c:v>
                </c:pt>
                <c:pt idx="2">
                  <c:v>6.9717348927875245</c:v>
                </c:pt>
                <c:pt idx="3">
                  <c:v>6.1101449275362318</c:v>
                </c:pt>
                <c:pt idx="4">
                  <c:v>6.3323216995447646</c:v>
                </c:pt>
                <c:pt idx="5">
                  <c:v>6.5613636363636365</c:v>
                </c:pt>
                <c:pt idx="6">
                  <c:v>7.6562698917886696</c:v>
                </c:pt>
                <c:pt idx="7">
                  <c:v>10.346733668341708</c:v>
                </c:pt>
                <c:pt idx="8">
                  <c:v>7.003300330033003</c:v>
                </c:pt>
                <c:pt idx="9">
                  <c:v>6.1748318924111434</c:v>
                </c:pt>
                <c:pt idx="10">
                  <c:v>8.294520547945206</c:v>
                </c:pt>
                <c:pt idx="11">
                  <c:v>6.2648752399232244</c:v>
                </c:pt>
                <c:pt idx="12">
                  <c:v>6.864052535202374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38-40D9-AB25-E7F9DAA79E3B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38-40D9-AB25-E7F9DAA79E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38-40D9-AB25-E7F9DAA79E3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7.8896882494004794</c:v>
                </c:pt>
                <c:pt idx="1">
                  <c:v>6.3089552238805968</c:v>
                </c:pt>
                <c:pt idx="2">
                  <c:v>8.247519582245431</c:v>
                </c:pt>
                <c:pt idx="3">
                  <c:v>6.5773298083278258</c:v>
                </c:pt>
                <c:pt idx="4">
                  <c:v>7.4274533413606258</c:v>
                </c:pt>
                <c:pt idx="5">
                  <c:v>6.0972568578553616</c:v>
                </c:pt>
                <c:pt idx="6">
                  <c:v>6.3948832035595107</c:v>
                </c:pt>
                <c:pt idx="7">
                  <c:v>9.152667723190703</c:v>
                </c:pt>
                <c:pt idx="8">
                  <c:v>3.8022199798183651</c:v>
                </c:pt>
                <c:pt idx="9">
                  <c:v>6.659903626680193</c:v>
                </c:pt>
                <c:pt idx="10">
                  <c:v>0</c:v>
                </c:pt>
                <c:pt idx="11">
                  <c:v>0</c:v>
                </c:pt>
                <c:pt idx="12">
                  <c:v>6.9437899697071694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38-40D9-AB25-E7F9DAA79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38-40D9-AB25-E7F9DAA79E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38-40D9-AB25-E7F9DAA79E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38-40D9-AB25-E7F9DAA79E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38-40D9-AB25-E7F9DAA79E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38-40D9-AB25-E7F9DAA79E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38-40D9-AB25-E7F9DAA79E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38-40D9-AB25-E7F9DAA79E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38-40D9-AB25-E7F9DAA79E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38-40D9-AB25-E7F9DAA79E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38-40D9-AB25-E7F9DAA79E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38-40D9-AB25-E7F9DAA79E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38-40D9-AB25-E7F9DAA79E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38-40D9-AB25-E7F9DAA79E3B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0.67536975467812965</c:v>
                </c:pt>
                <c:pt idx="1">
                  <c:v>-0.99451298421188916</c:v>
                </c:pt>
                <c:pt idx="2">
                  <c:v>1.2757846894579066</c:v>
                </c:pt>
                <c:pt idx="3">
                  <c:v>0.46718488079159393</c:v>
                </c:pt>
                <c:pt idx="4">
                  <c:v>1.0951316418158612</c:v>
                </c:pt>
                <c:pt idx="5">
                  <c:v>-0.46410677850827486</c:v>
                </c:pt>
                <c:pt idx="6">
                  <c:v>-1.2613866882291589</c:v>
                </c:pt>
                <c:pt idx="7">
                  <c:v>-1.1940659451510047</c:v>
                </c:pt>
                <c:pt idx="8">
                  <c:v>-3.2010803502146379</c:v>
                </c:pt>
                <c:pt idx="9">
                  <c:v>0.48507173426904959</c:v>
                </c:pt>
                <c:pt idx="10">
                  <c:v>0</c:v>
                </c:pt>
                <c:pt idx="11">
                  <c:v>0</c:v>
                </c:pt>
                <c:pt idx="12">
                  <c:v>8.6761215713559103E-2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38-40D9-AB25-E7F9DAA79E3B}"/>
            </c:ext>
          </c:extLst>
        </c:ser>
        <c:ser>
          <c:idx val="4"/>
          <c:order val="5"/>
          <c:tx>
            <c:strRef>
              <c:f>'EM evol menusual lugar resd'!$O$162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resd'!$O$163:$O$175</c:f>
              <c:numCache>
                <c:formatCode>0.00</c:formatCode>
                <c:ptCount val="13"/>
                <c:pt idx="0">
                  <c:v>0.75314728711179324</c:v>
                </c:pt>
                <c:pt idx="1">
                  <c:v>-0.53962521775978178</c:v>
                </c:pt>
                <c:pt idx="2">
                  <c:v>1.8630105919273117</c:v>
                </c:pt>
                <c:pt idx="3">
                  <c:v>-0.17706957958342162</c:v>
                </c:pt>
                <c:pt idx="4">
                  <c:v>0.13989465591461681</c:v>
                </c:pt>
                <c:pt idx="5">
                  <c:v>9.4769295666306874E-2</c:v>
                </c:pt>
                <c:pt idx="6">
                  <c:v>-2.1815243031429024</c:v>
                </c:pt>
                <c:pt idx="7">
                  <c:v>0.73649415317097855</c:v>
                </c:pt>
                <c:pt idx="8">
                  <c:v>-3.3980745709916498</c:v>
                </c:pt>
                <c:pt idx="9">
                  <c:v>0.79027712914671877</c:v>
                </c:pt>
                <c:pt idx="10">
                  <c:v>0</c:v>
                </c:pt>
                <c:pt idx="11">
                  <c:v>0</c:v>
                </c:pt>
                <c:pt idx="12">
                  <c:v>-3.2678078652070397E-2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A38-40D9-AB25-E7F9DAA79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resd'!$C$183:$D$183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31-45DB-9F10-8E69DBAC1C7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resd'!$C$185:$C$197</c:f>
              <c:numCache>
                <c:formatCode>0.00</c:formatCode>
                <c:ptCount val="13"/>
                <c:pt idx="0">
                  <c:v>6.0629629629629633</c:v>
                </c:pt>
                <c:pt idx="1">
                  <c:v>6.2685185185185182</c:v>
                </c:pt>
                <c:pt idx="2">
                  <c:v>7.0067114093959733</c:v>
                </c:pt>
                <c:pt idx="3">
                  <c:v>5.5968379446640313</c:v>
                </c:pt>
                <c:pt idx="4">
                  <c:v>5.8020304568527923</c:v>
                </c:pt>
                <c:pt idx="5">
                  <c:v>5.7723577235772359</c:v>
                </c:pt>
                <c:pt idx="6">
                  <c:v>7.8608695652173912</c:v>
                </c:pt>
                <c:pt idx="7">
                  <c:v>7.0828402366863905</c:v>
                </c:pt>
                <c:pt idx="8">
                  <c:v>6.6576576576576576</c:v>
                </c:pt>
                <c:pt idx="9">
                  <c:v>5.76953125</c:v>
                </c:pt>
                <c:pt idx="10">
                  <c:v>15.755555555555556</c:v>
                </c:pt>
                <c:pt idx="11">
                  <c:v>6.0805194805194809</c:v>
                </c:pt>
                <c:pt idx="12">
                  <c:v>7.0907249898744427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31-45DB-9F10-8E69DBAC1C7B}"/>
            </c:ext>
          </c:extLst>
        </c:ser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31-45DB-9F10-8E69DBAC1C7B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6.6523809523809527</c:v>
                </c:pt>
                <c:pt idx="1">
                  <c:v>5.0331753554502372</c:v>
                </c:pt>
                <c:pt idx="2">
                  <c:v>7.8085585585585582</c:v>
                </c:pt>
                <c:pt idx="3">
                  <c:v>5.652582159624413</c:v>
                </c:pt>
                <c:pt idx="4">
                  <c:v>15.8</c:v>
                </c:pt>
                <c:pt idx="5">
                  <c:v>4.3795180722891569</c:v>
                </c:pt>
                <c:pt idx="6">
                  <c:v>9.5711009174311918</c:v>
                </c:pt>
                <c:pt idx="7">
                  <c:v>15.315384615384616</c:v>
                </c:pt>
                <c:pt idx="8">
                  <c:v>6.4681933842239188</c:v>
                </c:pt>
                <c:pt idx="9">
                  <c:v>5.7664974619289344</c:v>
                </c:pt>
                <c:pt idx="10">
                  <c:v>5.2762148337595907</c:v>
                </c:pt>
                <c:pt idx="11">
                  <c:v>7.3392857142857144</c:v>
                </c:pt>
                <c:pt idx="12">
                  <c:v>7.0584975369458132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31-45DB-9F10-8E69DBAC1C7B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31-45DB-9F10-8E69DBAC1C7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31-45DB-9F10-8E69DBAC1C7B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31-45DB-9F10-8E69DBAC1C7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431-45DB-9F10-8E69DBAC1C7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5">
                  <c:v>5.7923076923076922</c:v>
                </c:pt>
                <c:pt idx="6">
                  <c:v>6.7221052631578946</c:v>
                </c:pt>
                <c:pt idx="7">
                  <c:v>8.1743341404358354</c:v>
                </c:pt>
                <c:pt idx="8">
                  <c:v>6.3220973782771539</c:v>
                </c:pt>
                <c:pt idx="9">
                  <c:v>5.6042884990253414</c:v>
                </c:pt>
                <c:pt idx="10">
                  <c:v>0</c:v>
                </c:pt>
                <c:pt idx="11">
                  <c:v>0</c:v>
                </c:pt>
                <c:pt idx="12">
                  <c:v>6.5629447181171319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431-45DB-9F10-8E69DBAC1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31-45DB-9F10-8E69DBAC1C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31-45DB-9F10-8E69DBAC1C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31-45DB-9F10-8E69DBAC1C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31-45DB-9F10-8E69DBAC1C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31-45DB-9F10-8E69DBAC1C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31-45DB-9F10-8E69DBAC1C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31-45DB-9F10-8E69DBAC1C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31-45DB-9F10-8E69DBAC1C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31-45DB-9F10-8E69DBAC1C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31-45DB-9F10-8E69DBAC1C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31-45DB-9F10-8E69DBAC1C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31-45DB-9F10-8E69DBAC1C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31-45DB-9F10-8E69DBAC1C7B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0.22473704169411057</c:v>
                </c:pt>
                <c:pt idx="1">
                  <c:v>0.51936527188194859</c:v>
                </c:pt>
                <c:pt idx="2">
                  <c:v>0.41395348837209323</c:v>
                </c:pt>
                <c:pt idx="3">
                  <c:v>1.6570747955139558</c:v>
                </c:pt>
                <c:pt idx="4">
                  <c:v>1.3534062479953812</c:v>
                </c:pt>
                <c:pt idx="5">
                  <c:v>-2.1770800627943485</c:v>
                </c:pt>
                <c:pt idx="6">
                  <c:v>-0.3430032510324228</c:v>
                </c:pt>
                <c:pt idx="7">
                  <c:v>-0.23816585956416425</c:v>
                </c:pt>
                <c:pt idx="8">
                  <c:v>-0.8654026217228461</c:v>
                </c:pt>
                <c:pt idx="9">
                  <c:v>-0.93307804901736358</c:v>
                </c:pt>
                <c:pt idx="10">
                  <c:v>0</c:v>
                </c:pt>
                <c:pt idx="11">
                  <c:v>0</c:v>
                </c:pt>
                <c:pt idx="12">
                  <c:v>0.10883843792389492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431-45DB-9F10-8E69DBAC1C7B}"/>
            </c:ext>
          </c:extLst>
        </c:ser>
        <c:ser>
          <c:idx val="4"/>
          <c:order val="5"/>
          <c:tx>
            <c:strRef>
              <c:f>'EM evol menusual lugar resd'!$O$184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resd'!$O$185:$O$197</c:f>
              <c:numCache>
                <c:formatCode>0.00</c:formatCode>
                <c:ptCount val="13"/>
                <c:pt idx="0">
                  <c:v>1.0013645224171537</c:v>
                </c:pt>
                <c:pt idx="1">
                  <c:v>-0.26680030546009892</c:v>
                </c:pt>
                <c:pt idx="2">
                  <c:v>-1.2067114093959734</c:v>
                </c:pt>
                <c:pt idx="3">
                  <c:v>2.0415801344320137</c:v>
                </c:pt>
                <c:pt idx="4">
                  <c:v>1.4101544170967877</c:v>
                </c:pt>
                <c:pt idx="5">
                  <c:v>1.9949968730456291E-2</c:v>
                </c:pt>
                <c:pt idx="6">
                  <c:v>-1.1387643020594966</c:v>
                </c:pt>
                <c:pt idx="7">
                  <c:v>1.0914939037494449</c:v>
                </c:pt>
                <c:pt idx="8">
                  <c:v>-0.3355602793805037</c:v>
                </c:pt>
                <c:pt idx="9">
                  <c:v>-0.16524275097465857</c:v>
                </c:pt>
                <c:pt idx="10">
                  <c:v>0</c:v>
                </c:pt>
                <c:pt idx="11">
                  <c:v>0</c:v>
                </c:pt>
                <c:pt idx="12">
                  <c:v>0.3117343899837266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431-45DB-9F10-8E69DBAC1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resd'!$C$205:$D$205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3B-4C67-AE00-7CC3FED728D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resd'!$C$207:$C$219</c:f>
              <c:numCache>
                <c:formatCode>0.00</c:formatCode>
                <c:ptCount val="13"/>
                <c:pt idx="0">
                  <c:v>7.0291262135922334</c:v>
                </c:pt>
                <c:pt idx="1">
                  <c:v>6.947115384615385</c:v>
                </c:pt>
                <c:pt idx="2">
                  <c:v>6.5</c:v>
                </c:pt>
                <c:pt idx="3">
                  <c:v>6.3298969072164946</c:v>
                </c:pt>
                <c:pt idx="4">
                  <c:v>5.4383561643835616</c:v>
                </c:pt>
                <c:pt idx="5">
                  <c:v>7.2113821138211378</c:v>
                </c:pt>
                <c:pt idx="6">
                  <c:v>6.2584269662921352</c:v>
                </c:pt>
                <c:pt idx="7">
                  <c:v>8.6162790697674421</c:v>
                </c:pt>
                <c:pt idx="8">
                  <c:v>6.532258064516129</c:v>
                </c:pt>
                <c:pt idx="9">
                  <c:v>6.1646341463414638</c:v>
                </c:pt>
                <c:pt idx="10">
                  <c:v>5.3385826771653546</c:v>
                </c:pt>
                <c:pt idx="11">
                  <c:v>7.2774566473988438</c:v>
                </c:pt>
                <c:pt idx="12">
                  <c:v>6.6098654708520179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B-4C67-AE00-7CC3FED728DE}"/>
            </c:ext>
          </c:extLst>
        </c:ser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3B-4C67-AE00-7CC3FED728DE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8.172043010752688</c:v>
                </c:pt>
                <c:pt idx="1">
                  <c:v>5.4190476190476193</c:v>
                </c:pt>
                <c:pt idx="2">
                  <c:v>9.435483870967742</c:v>
                </c:pt>
                <c:pt idx="3">
                  <c:v>5.6883116883116882</c:v>
                </c:pt>
                <c:pt idx="4">
                  <c:v>8.7866666666666671</c:v>
                </c:pt>
                <c:pt idx="5">
                  <c:v>7.080645161290323</c:v>
                </c:pt>
                <c:pt idx="6">
                  <c:v>9.2362204724409445</c:v>
                </c:pt>
                <c:pt idx="7">
                  <c:v>8.7773722627737225</c:v>
                </c:pt>
                <c:pt idx="8">
                  <c:v>6.3837209302325579</c:v>
                </c:pt>
                <c:pt idx="9">
                  <c:v>7.9291044776119399</c:v>
                </c:pt>
                <c:pt idx="10">
                  <c:v>5.4848484848484844</c:v>
                </c:pt>
                <c:pt idx="11">
                  <c:v>7.3365384615384617</c:v>
                </c:pt>
                <c:pt idx="12">
                  <c:v>7.4078327444051828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3B-4C67-AE00-7CC3FED728DE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3B-4C67-AE00-7CC3FED728D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7.4015544041450774</c:v>
                </c:pt>
                <c:pt idx="1">
                  <c:v>5.191011235955056</c:v>
                </c:pt>
                <c:pt idx="2">
                  <c:v>5.8201634877384194</c:v>
                </c:pt>
                <c:pt idx="3">
                  <c:v>5.4449648711943794</c:v>
                </c:pt>
                <c:pt idx="4">
                  <c:v>8.0511627906976742</c:v>
                </c:pt>
                <c:pt idx="5">
                  <c:v>7.1764705882352944</c:v>
                </c:pt>
                <c:pt idx="6">
                  <c:v>8.1</c:v>
                </c:pt>
                <c:pt idx="7">
                  <c:v>9.8805970149253728</c:v>
                </c:pt>
                <c:pt idx="8">
                  <c:v>5.4143835616438354</c:v>
                </c:pt>
                <c:pt idx="9">
                  <c:v>6.5320197044334973</c:v>
                </c:pt>
                <c:pt idx="10">
                  <c:v>5.7896103896103899</c:v>
                </c:pt>
                <c:pt idx="11">
                  <c:v>7.65034965034965</c:v>
                </c:pt>
                <c:pt idx="12">
                  <c:v>6.7425893083354449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3B-4C67-AE00-7CC3FED728DE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A3B-4C67-AE00-7CC3FED728D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A3B-4C67-AE00-7CC3FED728D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6.0776859504132235</c:v>
                </c:pt>
                <c:pt idx="1">
                  <c:v>5.9933774834437088</c:v>
                </c:pt>
                <c:pt idx="2">
                  <c:v>8.1340579710144922</c:v>
                </c:pt>
                <c:pt idx="3">
                  <c:v>6.2178649237472765</c:v>
                </c:pt>
                <c:pt idx="4">
                  <c:v>6.8917682926829267</c:v>
                </c:pt>
                <c:pt idx="5">
                  <c:v>9.4403669724770634</c:v>
                </c:pt>
                <c:pt idx="6">
                  <c:v>7.887096774193548</c:v>
                </c:pt>
                <c:pt idx="7">
                  <c:v>10.66044142614601</c:v>
                </c:pt>
                <c:pt idx="8">
                  <c:v>7.0082644628099171</c:v>
                </c:pt>
                <c:pt idx="9">
                  <c:v>7.85121107266436</c:v>
                </c:pt>
                <c:pt idx="10">
                  <c:v>0</c:v>
                </c:pt>
                <c:pt idx="11">
                  <c:v>0</c:v>
                </c:pt>
                <c:pt idx="12">
                  <c:v>7.4255014326647562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3B-4C67-AE00-7CC3FED7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3B-4C67-AE00-7CC3FED728D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3B-4C67-AE00-7CC3FED728D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3B-4C67-AE00-7CC3FED728D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3B-4C67-AE00-7CC3FED728D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3B-4C67-AE00-7CC3FED728D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3B-4C67-AE00-7CC3FED728D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3B-4C67-AE00-7CC3FED728D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3B-4C67-AE00-7CC3FED728D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3B-4C67-AE00-7CC3FED728D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3B-4C67-AE00-7CC3FED728D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3B-4C67-AE00-7CC3FED728D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3B-4C67-AE00-7CC3FED728D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3B-4C67-AE00-7CC3FED728DE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-1.3238684537318539</c:v>
                </c:pt>
                <c:pt idx="1">
                  <c:v>0.80236624748865282</c:v>
                </c:pt>
                <c:pt idx="2">
                  <c:v>2.3138944832760728</c:v>
                </c:pt>
                <c:pt idx="3">
                  <c:v>0.77290005255289707</c:v>
                </c:pt>
                <c:pt idx="4">
                  <c:v>-1.1593944980147475</c:v>
                </c:pt>
                <c:pt idx="5">
                  <c:v>2.263896384241769</c:v>
                </c:pt>
                <c:pt idx="6">
                  <c:v>-0.2129032258064516</c:v>
                </c:pt>
                <c:pt idx="7">
                  <c:v>0.77984441122063686</c:v>
                </c:pt>
                <c:pt idx="8">
                  <c:v>1.5938809011660817</c:v>
                </c:pt>
                <c:pt idx="9">
                  <c:v>1.3191913682308627</c:v>
                </c:pt>
                <c:pt idx="10">
                  <c:v>0</c:v>
                </c:pt>
                <c:pt idx="11">
                  <c:v>0</c:v>
                </c:pt>
                <c:pt idx="12">
                  <c:v>0.65016565732898091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3B-4C67-AE00-7CC3FED728DE}"/>
            </c:ext>
          </c:extLst>
        </c:ser>
        <c:ser>
          <c:idx val="4"/>
          <c:order val="5"/>
          <c:tx>
            <c:strRef>
              <c:f>'EM evol menusual lugar resd'!$O$206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resd'!$O$207:$O$219</c:f>
              <c:numCache>
                <c:formatCode>0.00</c:formatCode>
                <c:ptCount val="13"/>
                <c:pt idx="0">
                  <c:v>-0.95144026317900998</c:v>
                </c:pt>
                <c:pt idx="1">
                  <c:v>-0.95373790117167623</c:v>
                </c:pt>
                <c:pt idx="2">
                  <c:v>1.6340579710144922</c:v>
                </c:pt>
                <c:pt idx="3">
                  <c:v>-0.11203198346921805</c:v>
                </c:pt>
                <c:pt idx="4">
                  <c:v>1.4534121282993651</c:v>
                </c:pt>
                <c:pt idx="5">
                  <c:v>2.2289848586559255</c:v>
                </c:pt>
                <c:pt idx="6">
                  <c:v>1.6286698079014128</c:v>
                </c:pt>
                <c:pt idx="7">
                  <c:v>2.0441623563785676</c:v>
                </c:pt>
                <c:pt idx="8">
                  <c:v>0.4760063982937881</c:v>
                </c:pt>
                <c:pt idx="9">
                  <c:v>1.6865769263228962</c:v>
                </c:pt>
                <c:pt idx="10">
                  <c:v>0</c:v>
                </c:pt>
                <c:pt idx="11">
                  <c:v>0</c:v>
                </c:pt>
                <c:pt idx="12">
                  <c:v>0.78466585314993154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A3B-4C67-AE00-7CC3FED7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resd'!$C$227:$D$227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E2-46C6-916B-177B0EDA41B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resd'!$C$229:$C$241</c:f>
              <c:numCache>
                <c:formatCode>0.00</c:formatCode>
                <c:ptCount val="13"/>
                <c:pt idx="0">
                  <c:v>6.0629629629629633</c:v>
                </c:pt>
                <c:pt idx="1">
                  <c:v>6.2685185185185182</c:v>
                </c:pt>
                <c:pt idx="2">
                  <c:v>7.0067114093959733</c:v>
                </c:pt>
                <c:pt idx="3">
                  <c:v>5.5968379446640313</c:v>
                </c:pt>
                <c:pt idx="4">
                  <c:v>5.8020304568527923</c:v>
                </c:pt>
                <c:pt idx="5">
                  <c:v>5.7723577235772359</c:v>
                </c:pt>
                <c:pt idx="6">
                  <c:v>7.8608695652173912</c:v>
                </c:pt>
                <c:pt idx="7">
                  <c:v>7.0828402366863905</c:v>
                </c:pt>
                <c:pt idx="8">
                  <c:v>6.6576576576576576</c:v>
                </c:pt>
                <c:pt idx="9">
                  <c:v>5.76953125</c:v>
                </c:pt>
                <c:pt idx="10">
                  <c:v>15.755555555555556</c:v>
                </c:pt>
                <c:pt idx="11">
                  <c:v>6.0805194805194809</c:v>
                </c:pt>
                <c:pt idx="12">
                  <c:v>7.0907249898744427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E2-46C6-916B-177B0EDA41BF}"/>
            </c:ext>
          </c:extLst>
        </c:ser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E2-46C6-916B-177B0EDA41BF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6.6523809523809527</c:v>
                </c:pt>
                <c:pt idx="1">
                  <c:v>5.0331753554502372</c:v>
                </c:pt>
                <c:pt idx="2">
                  <c:v>7.8085585585585582</c:v>
                </c:pt>
                <c:pt idx="3">
                  <c:v>5.652582159624413</c:v>
                </c:pt>
                <c:pt idx="4">
                  <c:v>15.8</c:v>
                </c:pt>
                <c:pt idx="5">
                  <c:v>4.3795180722891569</c:v>
                </c:pt>
                <c:pt idx="6">
                  <c:v>9.5711009174311918</c:v>
                </c:pt>
                <c:pt idx="7">
                  <c:v>15.315384615384616</c:v>
                </c:pt>
                <c:pt idx="8">
                  <c:v>6.4681933842239188</c:v>
                </c:pt>
                <c:pt idx="9">
                  <c:v>5.7664974619289344</c:v>
                </c:pt>
                <c:pt idx="10">
                  <c:v>5.2762148337595907</c:v>
                </c:pt>
                <c:pt idx="11">
                  <c:v>7.3392857142857144</c:v>
                </c:pt>
                <c:pt idx="12">
                  <c:v>7.0584975369458132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E2-46C6-916B-177B0EDA41BF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E2-46C6-916B-177B0EDA41B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6.8395904436860064</c:v>
                </c:pt>
                <c:pt idx="1">
                  <c:v>5.4823529411764707</c:v>
                </c:pt>
                <c:pt idx="2">
                  <c:v>5.3860465116279066</c:v>
                </c:pt>
                <c:pt idx="3">
                  <c:v>5.9813432835820892</c:v>
                </c:pt>
                <c:pt idx="4">
                  <c:v>5.8587786259541987</c:v>
                </c:pt>
                <c:pt idx="5">
                  <c:v>7.9693877551020407</c:v>
                </c:pt>
                <c:pt idx="6">
                  <c:v>7.0651085141903174</c:v>
                </c:pt>
                <c:pt idx="7">
                  <c:v>8.4124999999999996</c:v>
                </c:pt>
                <c:pt idx="8">
                  <c:v>7.1875</c:v>
                </c:pt>
                <c:pt idx="9">
                  <c:v>6.537366548042705</c:v>
                </c:pt>
                <c:pt idx="10">
                  <c:v>6.3534482758620694</c:v>
                </c:pt>
                <c:pt idx="11">
                  <c:v>7.0505050505050502</c:v>
                </c:pt>
                <c:pt idx="12">
                  <c:v>6.4716561689514638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E2-46C6-916B-177B0EDA41BF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FE2-46C6-916B-177B0EDA41B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FE2-46C6-916B-177B0EDA41B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7.064327485380117</c:v>
                </c:pt>
                <c:pt idx="1">
                  <c:v>6.0017182130584192</c:v>
                </c:pt>
                <c:pt idx="2">
                  <c:v>5.8</c:v>
                </c:pt>
                <c:pt idx="3">
                  <c:v>7.638418079096045</c:v>
                </c:pt>
                <c:pt idx="4">
                  <c:v>7.21218487394958</c:v>
                </c:pt>
                <c:pt idx="5">
                  <c:v>5.7923076923076922</c:v>
                </c:pt>
                <c:pt idx="6">
                  <c:v>6.7221052631578946</c:v>
                </c:pt>
                <c:pt idx="7">
                  <c:v>8.1743341404358354</c:v>
                </c:pt>
                <c:pt idx="8">
                  <c:v>6.3220973782771539</c:v>
                </c:pt>
                <c:pt idx="9">
                  <c:v>5.6042884990253414</c:v>
                </c:pt>
                <c:pt idx="10">
                  <c:v>0</c:v>
                </c:pt>
                <c:pt idx="11">
                  <c:v>0</c:v>
                </c:pt>
                <c:pt idx="12">
                  <c:v>6.5629447181171319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E2-46C6-916B-177B0EDA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E2-46C6-916B-177B0EDA41B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E2-46C6-916B-177B0EDA41B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E2-46C6-916B-177B0EDA41B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E2-46C6-916B-177B0EDA41B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E2-46C6-916B-177B0EDA41B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E2-46C6-916B-177B0EDA41B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E2-46C6-916B-177B0EDA41B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E2-46C6-916B-177B0EDA41B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E2-46C6-916B-177B0EDA41B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E2-46C6-916B-177B0EDA41B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E2-46C6-916B-177B0EDA41B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E2-46C6-916B-177B0EDA41B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E2-46C6-916B-177B0EDA41BF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0.22473704169411057</c:v>
                </c:pt>
                <c:pt idx="1">
                  <c:v>0.51936527188194859</c:v>
                </c:pt>
                <c:pt idx="2">
                  <c:v>0.41395348837209323</c:v>
                </c:pt>
                <c:pt idx="3">
                  <c:v>1.6570747955139558</c:v>
                </c:pt>
                <c:pt idx="4">
                  <c:v>1.3534062479953812</c:v>
                </c:pt>
                <c:pt idx="5">
                  <c:v>-2.1770800627943485</c:v>
                </c:pt>
                <c:pt idx="6">
                  <c:v>-0.3430032510324228</c:v>
                </c:pt>
                <c:pt idx="7">
                  <c:v>-0.23816585956416425</c:v>
                </c:pt>
                <c:pt idx="8">
                  <c:v>-0.8654026217228461</c:v>
                </c:pt>
                <c:pt idx="9">
                  <c:v>-0.93307804901736358</c:v>
                </c:pt>
                <c:pt idx="10">
                  <c:v>0</c:v>
                </c:pt>
                <c:pt idx="11">
                  <c:v>0</c:v>
                </c:pt>
                <c:pt idx="12">
                  <c:v>0.10883843792389492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E2-46C6-916B-177B0EDA41BF}"/>
            </c:ext>
          </c:extLst>
        </c:ser>
        <c:ser>
          <c:idx val="4"/>
          <c:order val="5"/>
          <c:tx>
            <c:strRef>
              <c:f>'EM evol menusual lugar resd'!$O$228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resd'!$O$229:$O$241</c:f>
              <c:numCache>
                <c:formatCode>0.00</c:formatCode>
                <c:ptCount val="13"/>
                <c:pt idx="0">
                  <c:v>1.0013645224171537</c:v>
                </c:pt>
                <c:pt idx="1">
                  <c:v>-0.26680030546009892</c:v>
                </c:pt>
                <c:pt idx="2">
                  <c:v>-1.2067114093959734</c:v>
                </c:pt>
                <c:pt idx="3">
                  <c:v>2.0415801344320137</c:v>
                </c:pt>
                <c:pt idx="4">
                  <c:v>1.4101544170967877</c:v>
                </c:pt>
                <c:pt idx="5">
                  <c:v>1.9949968730456291E-2</c:v>
                </c:pt>
                <c:pt idx="6">
                  <c:v>-1.1387643020594966</c:v>
                </c:pt>
                <c:pt idx="7">
                  <c:v>1.0914939037494449</c:v>
                </c:pt>
                <c:pt idx="8">
                  <c:v>-0.3355602793805037</c:v>
                </c:pt>
                <c:pt idx="9">
                  <c:v>-0.16524275097465857</c:v>
                </c:pt>
                <c:pt idx="10">
                  <c:v>0</c:v>
                </c:pt>
                <c:pt idx="11">
                  <c:v>0</c:v>
                </c:pt>
                <c:pt idx="12">
                  <c:v>0.3117343899837266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FE2-46C6-916B-177B0EDA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resd'!$C$249:$D$249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E9-42E1-AE3E-62600E3DC9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resd'!$C$251:$C$263</c:f>
              <c:numCache>
                <c:formatCode>0.00</c:formatCode>
                <c:ptCount val="13"/>
                <c:pt idx="0">
                  <c:v>7.2397260273972606</c:v>
                </c:pt>
                <c:pt idx="1">
                  <c:v>7.9112627986348123</c:v>
                </c:pt>
                <c:pt idx="2">
                  <c:v>6.629943502824859</c:v>
                </c:pt>
                <c:pt idx="3">
                  <c:v>8.8396946564885504</c:v>
                </c:pt>
                <c:pt idx="4">
                  <c:v>7</c:v>
                </c:pt>
                <c:pt idx="5">
                  <c:v>6.3888888888888893</c:v>
                </c:pt>
                <c:pt idx="6">
                  <c:v>9.6716417910447756</c:v>
                </c:pt>
                <c:pt idx="7">
                  <c:v>6.5769230769230766</c:v>
                </c:pt>
                <c:pt idx="8">
                  <c:v>6.5</c:v>
                </c:pt>
                <c:pt idx="9">
                  <c:v>6.4189944134078214</c:v>
                </c:pt>
                <c:pt idx="10">
                  <c:v>7.3456375838926178</c:v>
                </c:pt>
                <c:pt idx="11">
                  <c:v>6.7304347826086959</c:v>
                </c:pt>
                <c:pt idx="12">
                  <c:v>7.1839237057220711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E9-42E1-AE3E-62600E3DC9F7}"/>
            </c:ext>
          </c:extLst>
        </c:ser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E9-42E1-AE3E-62600E3DC9F7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7.4354166666666668</c:v>
                </c:pt>
                <c:pt idx="1">
                  <c:v>7.1851851851851851</c:v>
                </c:pt>
                <c:pt idx="2">
                  <c:v>7.5436893203883493</c:v>
                </c:pt>
                <c:pt idx="3">
                  <c:v>8</c:v>
                </c:pt>
                <c:pt idx="4">
                  <c:v>7</c:v>
                </c:pt>
                <c:pt idx="5">
                  <c:v>4.4102564102564106</c:v>
                </c:pt>
                <c:pt idx="6">
                  <c:v>11.375</c:v>
                </c:pt>
                <c:pt idx="7">
                  <c:v>7.666666666666667</c:v>
                </c:pt>
                <c:pt idx="8">
                  <c:v>9.3333333333333339</c:v>
                </c:pt>
                <c:pt idx="9">
                  <c:v>6.2485714285714282</c:v>
                </c:pt>
                <c:pt idx="10">
                  <c:v>7.2815126050420167</c:v>
                </c:pt>
                <c:pt idx="11">
                  <c:v>7.6372155287817938</c:v>
                </c:pt>
                <c:pt idx="12">
                  <c:v>7.2893913043478262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E9-42E1-AE3E-62600E3DC9F7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E9-42E1-AE3E-62600E3DC9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6.0960735171261486</c:v>
                </c:pt>
                <c:pt idx="1">
                  <c:v>6.4446366782006921</c:v>
                </c:pt>
                <c:pt idx="2">
                  <c:v>10.536585365853659</c:v>
                </c:pt>
                <c:pt idx="3">
                  <c:v>6.4554973821989527</c:v>
                </c:pt>
                <c:pt idx="4">
                  <c:v>3</c:v>
                </c:pt>
                <c:pt idx="5">
                  <c:v>0</c:v>
                </c:pt>
                <c:pt idx="6">
                  <c:v>7.7241379310344831</c:v>
                </c:pt>
                <c:pt idx="7">
                  <c:v>6</c:v>
                </c:pt>
                <c:pt idx="8">
                  <c:v>12</c:v>
                </c:pt>
                <c:pt idx="9">
                  <c:v>4.757042253521127</c:v>
                </c:pt>
                <c:pt idx="10">
                  <c:v>7.9064748201438846</c:v>
                </c:pt>
                <c:pt idx="11">
                  <c:v>9.3700787401574797</c:v>
                </c:pt>
                <c:pt idx="12">
                  <c:v>7.0789751716851557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9-42E1-AE3E-62600E3DC9F7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E9-42E1-AE3E-62600E3DC9F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BE9-42E1-AE3E-62600E3DC9F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6.6791044776119399</c:v>
                </c:pt>
                <c:pt idx="1">
                  <c:v>7.3864491844416564</c:v>
                </c:pt>
                <c:pt idx="2">
                  <c:v>8.1396011396011403</c:v>
                </c:pt>
                <c:pt idx="3">
                  <c:v>10.617021276595745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5.4848484848484844</c:v>
                </c:pt>
                <c:pt idx="9">
                  <c:v>7.0281124497991971</c:v>
                </c:pt>
                <c:pt idx="10">
                  <c:v>0</c:v>
                </c:pt>
                <c:pt idx="11">
                  <c:v>0</c:v>
                </c:pt>
                <c:pt idx="12">
                  <c:v>7.7105684547638109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E9-42E1-AE3E-62600E3DC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E9-42E1-AE3E-62600E3DC9F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E9-42E1-AE3E-62600E3DC9F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E9-42E1-AE3E-62600E3DC9F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E9-42E1-AE3E-62600E3DC9F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E9-42E1-AE3E-62600E3DC9F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E9-42E1-AE3E-62600E3DC9F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E9-42E1-AE3E-62600E3DC9F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E9-42E1-AE3E-62600E3DC9F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E9-42E1-AE3E-62600E3DC9F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E9-42E1-AE3E-62600E3DC9F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E9-42E1-AE3E-62600E3DC9F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E9-42E1-AE3E-62600E3DC9F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E9-42E1-AE3E-62600E3DC9F7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0.58303096048579128</c:v>
                </c:pt>
                <c:pt idx="1">
                  <c:v>0.94181250624096435</c:v>
                </c:pt>
                <c:pt idx="2">
                  <c:v>-2.3969842262525187</c:v>
                </c:pt>
                <c:pt idx="3">
                  <c:v>4.161523894396792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-6.5151515151515156</c:v>
                </c:pt>
                <c:pt idx="9">
                  <c:v>2.2710701962780702</c:v>
                </c:pt>
                <c:pt idx="10">
                  <c:v>0</c:v>
                </c:pt>
                <c:pt idx="11">
                  <c:v>0</c:v>
                </c:pt>
                <c:pt idx="12">
                  <c:v>0.74693209112744707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BE9-42E1-AE3E-62600E3DC9F7}"/>
            </c:ext>
          </c:extLst>
        </c:ser>
        <c:ser>
          <c:idx val="4"/>
          <c:order val="5"/>
          <c:tx>
            <c:strRef>
              <c:f>'EM evol menusual lugar resd'!$O$250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resd'!$O$251:$O$263</c:f>
              <c:numCache>
                <c:formatCode>0.00</c:formatCode>
                <c:ptCount val="13"/>
                <c:pt idx="0">
                  <c:v>-0.56062154978532064</c:v>
                </c:pt>
                <c:pt idx="1">
                  <c:v>-0.52481361419315586</c:v>
                </c:pt>
                <c:pt idx="2">
                  <c:v>1.5096576367762813</c:v>
                </c:pt>
                <c:pt idx="3">
                  <c:v>1.7773266201071944</c:v>
                </c:pt>
                <c:pt idx="4">
                  <c:v>0</c:v>
                </c:pt>
                <c:pt idx="5">
                  <c:v>-5.3888888888888893</c:v>
                </c:pt>
                <c:pt idx="6">
                  <c:v>0</c:v>
                </c:pt>
                <c:pt idx="7">
                  <c:v>0</c:v>
                </c:pt>
                <c:pt idx="8">
                  <c:v>-1.0151515151515156</c:v>
                </c:pt>
                <c:pt idx="9">
                  <c:v>0.60911803639137574</c:v>
                </c:pt>
                <c:pt idx="10">
                  <c:v>0</c:v>
                </c:pt>
                <c:pt idx="11">
                  <c:v>0</c:v>
                </c:pt>
                <c:pt idx="12">
                  <c:v>0.45720091146682584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BE9-42E1-AE3E-62600E3DC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menusual lugar resd'!$C$271:$D$271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38-4482-9B38-416E82BA2C5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resd'!$C$273:$C$285</c:f>
              <c:numCache>
                <c:formatCode>0.00</c:formatCode>
                <c:ptCount val="13"/>
                <c:pt idx="0">
                  <c:v>6.0905923344947732</c:v>
                </c:pt>
                <c:pt idx="1">
                  <c:v>4.842443729903537</c:v>
                </c:pt>
                <c:pt idx="2">
                  <c:v>4.9299363057324843</c:v>
                </c:pt>
                <c:pt idx="3">
                  <c:v>6.0522875816993462</c:v>
                </c:pt>
                <c:pt idx="4">
                  <c:v>3.1904761904761907</c:v>
                </c:pt>
                <c:pt idx="5">
                  <c:v>5.354838709677419</c:v>
                </c:pt>
                <c:pt idx="6">
                  <c:v>8.9615384615384617</c:v>
                </c:pt>
                <c:pt idx="7">
                  <c:v>7.2972972972972974</c:v>
                </c:pt>
                <c:pt idx="8">
                  <c:v>9.2222222222222214</c:v>
                </c:pt>
                <c:pt idx="9">
                  <c:v>5.0137931034482754</c:v>
                </c:pt>
                <c:pt idx="10">
                  <c:v>5.9968051118210859</c:v>
                </c:pt>
                <c:pt idx="11">
                  <c:v>5.8951841359773374</c:v>
                </c:pt>
                <c:pt idx="12">
                  <c:v>5.5312771503040832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38-4482-9B38-416E82BA2C5F}"/>
            </c:ext>
          </c:extLst>
        </c:ser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38-4482-9B38-416E82BA2C5F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8.5487804878048781</c:v>
                </c:pt>
                <c:pt idx="1">
                  <c:v>4.2684563758389258</c:v>
                </c:pt>
                <c:pt idx="2">
                  <c:v>7</c:v>
                </c:pt>
                <c:pt idx="3">
                  <c:v>2</c:v>
                </c:pt>
                <c:pt idx="4">
                  <c:v>3.3846153846153846</c:v>
                </c:pt>
                <c:pt idx="5">
                  <c:v>5</c:v>
                </c:pt>
                <c:pt idx="6">
                  <c:v>3.1</c:v>
                </c:pt>
                <c:pt idx="7">
                  <c:v>27.857142857142858</c:v>
                </c:pt>
                <c:pt idx="8">
                  <c:v>2.5555555555555554</c:v>
                </c:pt>
                <c:pt idx="9">
                  <c:v>6.9523809523809526</c:v>
                </c:pt>
                <c:pt idx="10">
                  <c:v>4.8807339449541285</c:v>
                </c:pt>
                <c:pt idx="11">
                  <c:v>7.4068441064638781</c:v>
                </c:pt>
                <c:pt idx="12">
                  <c:v>6.3081695966907967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38-4482-9B38-416E82BA2C5F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38-4482-9B38-416E82BA2C5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8.4419354838709673</c:v>
                </c:pt>
                <c:pt idx="1">
                  <c:v>6.3348623853211006</c:v>
                </c:pt>
                <c:pt idx="2">
                  <c:v>7.1617647058823533</c:v>
                </c:pt>
                <c:pt idx="3">
                  <c:v>6.010752688172043</c:v>
                </c:pt>
                <c:pt idx="4">
                  <c:v>3.6875</c:v>
                </c:pt>
                <c:pt idx="5">
                  <c:v>4</c:v>
                </c:pt>
                <c:pt idx="6">
                  <c:v>8.8148148148148149</c:v>
                </c:pt>
                <c:pt idx="7">
                  <c:v>7.5555555555555554</c:v>
                </c:pt>
                <c:pt idx="8">
                  <c:v>8</c:v>
                </c:pt>
                <c:pt idx="9">
                  <c:v>2.9473684210526314</c:v>
                </c:pt>
                <c:pt idx="10">
                  <c:v>13.5</c:v>
                </c:pt>
                <c:pt idx="11">
                  <c:v>6.0625</c:v>
                </c:pt>
                <c:pt idx="12">
                  <c:v>6.8085106382978724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38-4482-9B38-416E82BA2C5F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38-4482-9B38-416E82BA2C5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438-4482-9B38-416E82BA2C5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5.9621513944223103</c:v>
                </c:pt>
                <c:pt idx="1">
                  <c:v>8.2921052631578949</c:v>
                </c:pt>
                <c:pt idx="2">
                  <c:v>6.15</c:v>
                </c:pt>
                <c:pt idx="3">
                  <c:v>9.4021739130434785</c:v>
                </c:pt>
                <c:pt idx="4">
                  <c:v>7.1363636363636367</c:v>
                </c:pt>
                <c:pt idx="5">
                  <c:v>77</c:v>
                </c:pt>
                <c:pt idx="6">
                  <c:v>0</c:v>
                </c:pt>
                <c:pt idx="7">
                  <c:v>0</c:v>
                </c:pt>
                <c:pt idx="8">
                  <c:v>8.7659574468085104</c:v>
                </c:pt>
                <c:pt idx="9">
                  <c:v>6.5714285714285712</c:v>
                </c:pt>
                <c:pt idx="10">
                  <c:v>0</c:v>
                </c:pt>
                <c:pt idx="11">
                  <c:v>0</c:v>
                </c:pt>
                <c:pt idx="12">
                  <c:v>7.1849015317286655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38-4482-9B38-416E82BA2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38-4482-9B38-416E82BA2C5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38-4482-9B38-416E82BA2C5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38-4482-9B38-416E82BA2C5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38-4482-9B38-416E82BA2C5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38-4482-9B38-416E82BA2C5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38-4482-9B38-416E82BA2C5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38-4482-9B38-416E82BA2C5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38-4482-9B38-416E82BA2C5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38-4482-9B38-416E82BA2C5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38-4482-9B38-416E82BA2C5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38-4482-9B38-416E82BA2C5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38-4482-9B38-416E82BA2C5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38-4482-9B38-416E82BA2C5F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-2.4797840894486569</c:v>
                </c:pt>
                <c:pt idx="1">
                  <c:v>1.9572428778367943</c:v>
                </c:pt>
                <c:pt idx="2">
                  <c:v>-1.0117647058823529</c:v>
                </c:pt>
                <c:pt idx="3">
                  <c:v>3.3914212248714355</c:v>
                </c:pt>
                <c:pt idx="4">
                  <c:v>3.4488636363636367</c:v>
                </c:pt>
                <c:pt idx="5">
                  <c:v>73</c:v>
                </c:pt>
                <c:pt idx="6">
                  <c:v>0</c:v>
                </c:pt>
                <c:pt idx="7">
                  <c:v>0</c:v>
                </c:pt>
                <c:pt idx="8">
                  <c:v>0.76595744680851041</c:v>
                </c:pt>
                <c:pt idx="9">
                  <c:v>3.6240601503759398</c:v>
                </c:pt>
                <c:pt idx="10">
                  <c:v>0</c:v>
                </c:pt>
                <c:pt idx="11">
                  <c:v>0</c:v>
                </c:pt>
                <c:pt idx="12">
                  <c:v>0.40546227939221691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38-4482-9B38-416E82BA2C5F}"/>
            </c:ext>
          </c:extLst>
        </c:ser>
        <c:ser>
          <c:idx val="4"/>
          <c:order val="5"/>
          <c:tx>
            <c:strRef>
              <c:f>'EM evol menusual lugar resd'!$O$272</c:f>
              <c:strCache>
                <c:ptCount val="1"/>
                <c:pt idx="0">
                  <c:v>dif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resd'!$O$273:$O$285</c:f>
              <c:numCache>
                <c:formatCode>0.00</c:formatCode>
                <c:ptCount val="13"/>
                <c:pt idx="0">
                  <c:v>-0.12844094007246287</c:v>
                </c:pt>
                <c:pt idx="1">
                  <c:v>3.4496615332543579</c:v>
                </c:pt>
                <c:pt idx="2">
                  <c:v>1.220063694267516</c:v>
                </c:pt>
                <c:pt idx="3">
                  <c:v>3.3498863313441323</c:v>
                </c:pt>
                <c:pt idx="4">
                  <c:v>3.945887445887446</c:v>
                </c:pt>
                <c:pt idx="5">
                  <c:v>71.645161290322577</c:v>
                </c:pt>
                <c:pt idx="6">
                  <c:v>0</c:v>
                </c:pt>
                <c:pt idx="7">
                  <c:v>0</c:v>
                </c:pt>
                <c:pt idx="8">
                  <c:v>-0.45626477541371102</c:v>
                </c:pt>
                <c:pt idx="9">
                  <c:v>1.5576354679802957</c:v>
                </c:pt>
                <c:pt idx="10">
                  <c:v>0</c:v>
                </c:pt>
                <c:pt idx="11">
                  <c:v>0</c:v>
                </c:pt>
                <c:pt idx="12">
                  <c:v>1.8212096001883236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438-4482-9B38-416E82BA2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26-43CE-A5B3-4CBB9322A0E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'!$C$9:$C$21</c:f>
              <c:numCache>
                <c:formatCode>0.00</c:formatCode>
                <c:ptCount val="13"/>
                <c:pt idx="0">
                  <c:v>6.6107026143790852</c:v>
                </c:pt>
                <c:pt idx="1">
                  <c:v>6.3015245623941274</c:v>
                </c:pt>
                <c:pt idx="2">
                  <c:v>6.0477536027126311</c:v>
                </c:pt>
                <c:pt idx="3">
                  <c:v>6.7509713562844489</c:v>
                </c:pt>
                <c:pt idx="4">
                  <c:v>5.2298334269137188</c:v>
                </c:pt>
                <c:pt idx="5">
                  <c:v>5.4415117502630652</c:v>
                </c:pt>
                <c:pt idx="6">
                  <c:v>6.1753995082974802</c:v>
                </c:pt>
                <c:pt idx="7">
                  <c:v>6.5231916068470461</c:v>
                </c:pt>
                <c:pt idx="8">
                  <c:v>5.6485558811218084</c:v>
                </c:pt>
                <c:pt idx="9">
                  <c:v>5.6187209390959678</c:v>
                </c:pt>
                <c:pt idx="10">
                  <c:v>6.6770270270270267</c:v>
                </c:pt>
                <c:pt idx="11">
                  <c:v>6.1110180532291087</c:v>
                </c:pt>
                <c:pt idx="12">
                  <c:v>6.0858480521564111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6-43CE-A5B3-4CBB9322A0E1}"/>
            </c:ext>
          </c:extLst>
        </c:ser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26-43CE-A5B3-4CBB9322A0E1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7.1439975747776883</c:v>
                </c:pt>
                <c:pt idx="1">
                  <c:v>5.433778974704242</c:v>
                </c:pt>
                <c:pt idx="2">
                  <c:v>6.3085224128389594</c:v>
                </c:pt>
                <c:pt idx="3">
                  <c:v>5.8118570448830296</c:v>
                </c:pt>
                <c:pt idx="4">
                  <c:v>5.3957282471626735</c:v>
                </c:pt>
                <c:pt idx="5">
                  <c:v>4.8837811900191941</c:v>
                </c:pt>
                <c:pt idx="6">
                  <c:v>5.606170672978819</c:v>
                </c:pt>
                <c:pt idx="7">
                  <c:v>8.4148579849946401</c:v>
                </c:pt>
                <c:pt idx="8">
                  <c:v>6.9209328254204214</c:v>
                </c:pt>
                <c:pt idx="9">
                  <c:v>6.51228260133992</c:v>
                </c:pt>
                <c:pt idx="10">
                  <c:v>6.6308302557789629</c:v>
                </c:pt>
                <c:pt idx="11">
                  <c:v>6.5736137667304018</c:v>
                </c:pt>
                <c:pt idx="12">
                  <c:v>6.2993357337968714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26-43CE-A5B3-4CBB9322A0E1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26-43CE-A5B3-4CBB9322A0E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6.6944336100741069</c:v>
                </c:pt>
                <c:pt idx="1">
                  <c:v>6.3448800913589647</c:v>
                </c:pt>
                <c:pt idx="2">
                  <c:v>6.6754663196380992</c:v>
                </c:pt>
                <c:pt idx="3">
                  <c:v>6.111035131207796</c:v>
                </c:pt>
                <c:pt idx="4">
                  <c:v>5.4464900662251656</c:v>
                </c:pt>
                <c:pt idx="5">
                  <c:v>4.1083433775277891</c:v>
                </c:pt>
                <c:pt idx="6">
                  <c:v>5.7056444673894342</c:v>
                </c:pt>
                <c:pt idx="7">
                  <c:v>6.3387567424175435</c:v>
                </c:pt>
                <c:pt idx="8">
                  <c:v>4.0842182350787262</c:v>
                </c:pt>
                <c:pt idx="9">
                  <c:v>5.9405797936718345</c:v>
                </c:pt>
                <c:pt idx="10">
                  <c:v>5.6851358980562949</c:v>
                </c:pt>
                <c:pt idx="11">
                  <c:v>5.73503041946846</c:v>
                </c:pt>
                <c:pt idx="12">
                  <c:v>5.7549280737556785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26-43CE-A5B3-4CBB9322A0E1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326-43CE-A5B3-4CBB9322A0E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326-43CE-A5B3-4CBB9322A0E1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5.6493276939587149</c:v>
                </c:pt>
                <c:pt idx="1">
                  <c:v>5.967058630720695</c:v>
                </c:pt>
                <c:pt idx="2">
                  <c:v>6.3053628992869006</c:v>
                </c:pt>
                <c:pt idx="3">
                  <c:v>6.8823199146594805</c:v>
                </c:pt>
                <c:pt idx="4">
                  <c:v>5.6039879642520321</c:v>
                </c:pt>
                <c:pt idx="5">
                  <c:v>4.8911242603550296</c:v>
                </c:pt>
                <c:pt idx="6">
                  <c:v>5.9049370994540711</c:v>
                </c:pt>
                <c:pt idx="7">
                  <c:v>6.7142914171656685</c:v>
                </c:pt>
                <c:pt idx="8">
                  <c:v>4.7806432748538015</c:v>
                </c:pt>
                <c:pt idx="9">
                  <c:v>5.9375076235007116</c:v>
                </c:pt>
                <c:pt idx="10">
                  <c:v>0</c:v>
                </c:pt>
                <c:pt idx="11">
                  <c:v>0</c:v>
                </c:pt>
                <c:pt idx="12">
                  <c:v>5.9146429070301121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26-43CE-A5B3-4CBB9322A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26-43CE-A5B3-4CBB9322A0E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26-43CE-A5B3-4CBB9322A0E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26-43CE-A5B3-4CBB9322A0E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26-43CE-A5B3-4CBB9322A0E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26-43CE-A5B3-4CBB9322A0E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26-43CE-A5B3-4CBB9322A0E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26-43CE-A5B3-4CBB9322A0E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26-43CE-A5B3-4CBB9322A0E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26-43CE-A5B3-4CBB9322A0E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26-43CE-A5B3-4CBB9322A0E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26-43CE-A5B3-4CBB9322A0E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26-43CE-A5B3-4CBB9322A0E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26-43CE-A5B3-4CBB9322A0E1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-1.0451059161153919</c:v>
                </c:pt>
                <c:pt idx="1">
                  <c:v>-0.37782146063826971</c:v>
                </c:pt>
                <c:pt idx="2">
                  <c:v>-0.37010342035119859</c:v>
                </c:pt>
                <c:pt idx="3">
                  <c:v>0.7712847834516845</c:v>
                </c:pt>
                <c:pt idx="4">
                  <c:v>0.15749789802686642</c:v>
                </c:pt>
                <c:pt idx="5">
                  <c:v>0.78278088282724045</c:v>
                </c:pt>
                <c:pt idx="6">
                  <c:v>0.19929263206463688</c:v>
                </c:pt>
                <c:pt idx="7">
                  <c:v>0.37553467474812496</c:v>
                </c:pt>
                <c:pt idx="8">
                  <c:v>0.69642503977507531</c:v>
                </c:pt>
                <c:pt idx="9">
                  <c:v>-3.0721701711229343E-3</c:v>
                </c:pt>
                <c:pt idx="10">
                  <c:v>0</c:v>
                </c:pt>
                <c:pt idx="11">
                  <c:v>0</c:v>
                </c:pt>
                <c:pt idx="12">
                  <c:v>0.15252578235441838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326-43CE-A5B3-4CBB9322A0E1}"/>
            </c:ext>
          </c:extLst>
        </c:ser>
        <c:ser>
          <c:idx val="4"/>
          <c:order val="5"/>
          <c:tx>
            <c:strRef>
              <c:f>'EM evol mensu TF cat '!$O$8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'EM evol mensu TF cat '!$O$9:$O$21</c:f>
              <c:numCache>
                <c:formatCode>0.00</c:formatCode>
                <c:ptCount val="13"/>
                <c:pt idx="0">
                  <c:v>-0.96137492042037032</c:v>
                </c:pt>
                <c:pt idx="1">
                  <c:v>-0.33446593167343242</c:v>
                </c:pt>
                <c:pt idx="2">
                  <c:v>0.25760929657426956</c:v>
                </c:pt>
                <c:pt idx="3">
                  <c:v>0.13134855837503157</c:v>
                </c:pt>
                <c:pt idx="4">
                  <c:v>0.37415453733831328</c:v>
                </c:pt>
                <c:pt idx="5">
                  <c:v>-0.55038748990803565</c:v>
                </c:pt>
                <c:pt idx="6">
                  <c:v>-0.27046240884340911</c:v>
                </c:pt>
                <c:pt idx="7">
                  <c:v>0.19109981031862233</c:v>
                </c:pt>
                <c:pt idx="8">
                  <c:v>-0.86791260626800693</c:v>
                </c:pt>
                <c:pt idx="9">
                  <c:v>0.31878668440474378</c:v>
                </c:pt>
                <c:pt idx="10">
                  <c:v>0</c:v>
                </c:pt>
                <c:pt idx="11">
                  <c:v>0</c:v>
                </c:pt>
                <c:pt idx="12">
                  <c:v>-0.12018066268554417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326-43CE-A5B3-4CBB9322A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8-45EF-A330-EEFA22A4012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'!$C$31:$C$43</c:f>
              <c:numCache>
                <c:formatCode>0.00</c:formatCode>
                <c:ptCount val="13"/>
                <c:pt idx="0">
                  <c:v>6.5328444536252839</c:v>
                </c:pt>
                <c:pt idx="1">
                  <c:v>6.2373718192176222</c:v>
                </c:pt>
                <c:pt idx="2">
                  <c:v>5.9864710365853657</c:v>
                </c:pt>
                <c:pt idx="3">
                  <c:v>6.7435571687840294</c:v>
                </c:pt>
                <c:pt idx="4">
                  <c:v>5.2305953278070838</c:v>
                </c:pt>
                <c:pt idx="5">
                  <c:v>5.4563115408498177</c:v>
                </c:pt>
                <c:pt idx="6">
                  <c:v>6.2362303994957058</c:v>
                </c:pt>
                <c:pt idx="7">
                  <c:v>6.5318985395849349</c:v>
                </c:pt>
                <c:pt idx="8">
                  <c:v>5.6228907448440433</c:v>
                </c:pt>
                <c:pt idx="9">
                  <c:v>5.6033266901732333</c:v>
                </c:pt>
                <c:pt idx="10">
                  <c:v>6.7591295917268122</c:v>
                </c:pt>
                <c:pt idx="11">
                  <c:v>6.0420884889388828</c:v>
                </c:pt>
                <c:pt idx="12">
                  <c:v>6.0732903835924112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8-45EF-A330-EEFA22A4012B}"/>
            </c:ext>
          </c:extLst>
        </c:ser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5EF-A330-EEFA22A4012B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7.0059634243307709</c:v>
                </c:pt>
                <c:pt idx="1">
                  <c:v>5.3090469960752742</c:v>
                </c:pt>
                <c:pt idx="2">
                  <c:v>6.2285045817898226</c:v>
                </c:pt>
                <c:pt idx="3">
                  <c:v>5.7304454434000816</c:v>
                </c:pt>
                <c:pt idx="4">
                  <c:v>5.3908008213552359</c:v>
                </c:pt>
                <c:pt idx="5">
                  <c:v>4.8459616153538585</c:v>
                </c:pt>
                <c:pt idx="6">
                  <c:v>5.5404870239298951</c:v>
                </c:pt>
                <c:pt idx="7">
                  <c:v>8.4287738188000283</c:v>
                </c:pt>
                <c:pt idx="8">
                  <c:v>6.9837580237307915</c:v>
                </c:pt>
                <c:pt idx="9">
                  <c:v>6.5610728524827833</c:v>
                </c:pt>
                <c:pt idx="10">
                  <c:v>6.6006127974918058</c:v>
                </c:pt>
                <c:pt idx="11">
                  <c:v>6.5766062602965407</c:v>
                </c:pt>
                <c:pt idx="12">
                  <c:v>6.252011909713282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E8-45EF-A330-EEFA22A4012B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E8-45EF-A330-EEFA22A4012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6.62392623983507</c:v>
                </c:pt>
                <c:pt idx="1">
                  <c:v>6.3307474518686293</c:v>
                </c:pt>
                <c:pt idx="2">
                  <c:v>6.7041655784800209</c:v>
                </c:pt>
                <c:pt idx="3">
                  <c:v>6.052169855342977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5.6649794097460537</c:v>
                </c:pt>
                <c:pt idx="12">
                  <c:v>5.7010961756688774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E8-45EF-A330-EEFA22A4012B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5E8-45EF-A330-EEFA22A401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5E8-45EF-A330-EEFA22A4012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5.7470627171934465</c:v>
                </c:pt>
                <c:pt idx="1">
                  <c:v>6.0842718259697754</c:v>
                </c:pt>
                <c:pt idx="2">
                  <c:v>6.5040378058264041</c:v>
                </c:pt>
                <c:pt idx="3">
                  <c:v>6.9441348108320762</c:v>
                </c:pt>
                <c:pt idx="4">
                  <c:v>5.520277979462711</c:v>
                </c:pt>
                <c:pt idx="5">
                  <c:v>4.7706911430140426</c:v>
                </c:pt>
                <c:pt idx="6">
                  <c:v>5.9238321927997619</c:v>
                </c:pt>
                <c:pt idx="7">
                  <c:v>6.8219171814230153</c:v>
                </c:pt>
                <c:pt idx="8">
                  <c:v>4.5044354552551278</c:v>
                </c:pt>
                <c:pt idx="9">
                  <c:v>6.0487654320987652</c:v>
                </c:pt>
                <c:pt idx="10">
                  <c:v>0</c:v>
                </c:pt>
                <c:pt idx="11">
                  <c:v>0</c:v>
                </c:pt>
                <c:pt idx="12">
                  <c:v>5.9610964013125258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5E8-45EF-A330-EEFA22A40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E8-45EF-A330-EEFA22A401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E8-45EF-A330-EEFA22A401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E8-45EF-A330-EEFA22A401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5E8-45EF-A330-EEFA22A401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5E8-45EF-A330-EEFA22A401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5E8-45EF-A330-EEFA22A401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5E8-45EF-A330-EEFA22A401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5E8-45EF-A330-EEFA22A401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5E8-45EF-A330-EEFA22A401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5E8-45EF-A330-EEFA22A401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5E8-45EF-A330-EEFA22A401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5E8-45EF-A330-EEFA22A401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5E8-45EF-A330-EEFA22A4012B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-0.87686352264162348</c:v>
                </c:pt>
                <c:pt idx="1">
                  <c:v>-0.24647562589885386</c:v>
                </c:pt>
                <c:pt idx="2">
                  <c:v>-0.20012777265361681</c:v>
                </c:pt>
                <c:pt idx="3">
                  <c:v>0.89196495548909915</c:v>
                </c:pt>
                <c:pt idx="4">
                  <c:v>3.1933335024823428E-2</c:v>
                </c:pt>
                <c:pt idx="5">
                  <c:v>0.76186964060191276</c:v>
                </c:pt>
                <c:pt idx="6">
                  <c:v>0.2829251229909584</c:v>
                </c:pt>
                <c:pt idx="7">
                  <c:v>0.59172083748259574</c:v>
                </c:pt>
                <c:pt idx="8">
                  <c:v>0.478481160135801</c:v>
                </c:pt>
                <c:pt idx="9">
                  <c:v>0.12612724266851227</c:v>
                </c:pt>
                <c:pt idx="10">
                  <c:v>0</c:v>
                </c:pt>
                <c:pt idx="11">
                  <c:v>0</c:v>
                </c:pt>
                <c:pt idx="12">
                  <c:v>0.24869772427183356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5E8-45EF-A330-EEFA22A4012B}"/>
            </c:ext>
          </c:extLst>
        </c:ser>
        <c:ser>
          <c:idx val="4"/>
          <c:order val="5"/>
          <c:tx>
            <c:strRef>
              <c:f>'EM evol mensu TF cat '!$O$30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'!$O$31:$O$43</c:f>
              <c:numCache>
                <c:formatCode>0.00</c:formatCode>
                <c:ptCount val="13"/>
                <c:pt idx="0">
                  <c:v>-0.78578173643183735</c:v>
                </c:pt>
                <c:pt idx="1">
                  <c:v>-0.15309999324784673</c:v>
                </c:pt>
                <c:pt idx="2">
                  <c:v>0.51756676924103839</c:v>
                </c:pt>
                <c:pt idx="3">
                  <c:v>0.20057764204804673</c:v>
                </c:pt>
                <c:pt idx="4">
                  <c:v>0.28968265165562723</c:v>
                </c:pt>
                <c:pt idx="5">
                  <c:v>-0.68562039783577511</c:v>
                </c:pt>
                <c:pt idx="6">
                  <c:v>-0.31239820669594387</c:v>
                </c:pt>
                <c:pt idx="7">
                  <c:v>0.29001864183808035</c:v>
                </c:pt>
                <c:pt idx="8">
                  <c:v>-1.1184552895889155</c:v>
                </c:pt>
                <c:pt idx="9">
                  <c:v>0.4454387419255319</c:v>
                </c:pt>
                <c:pt idx="10">
                  <c:v>0</c:v>
                </c:pt>
                <c:pt idx="11">
                  <c:v>0</c:v>
                </c:pt>
                <c:pt idx="12">
                  <c:v>-5.9908615975019508E-2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5E8-45EF-A330-EEFA22A40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8F-4A22-B467-CBF8416F0D6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'!$C$53:$C$65</c:f>
              <c:numCache>
                <c:formatCode>0.00</c:formatCode>
                <c:ptCount val="13"/>
                <c:pt idx="0">
                  <c:v>6.3122565864833904</c:v>
                </c:pt>
                <c:pt idx="1">
                  <c:v>6.0948429786787104</c:v>
                </c:pt>
                <c:pt idx="2">
                  <c:v>5.9024075666380051</c:v>
                </c:pt>
                <c:pt idx="3">
                  <c:v>6.7494133251709005</c:v>
                </c:pt>
                <c:pt idx="4">
                  <c:v>5.105104166666667</c:v>
                </c:pt>
                <c:pt idx="5">
                  <c:v>5.2742561448900389</c:v>
                </c:pt>
                <c:pt idx="6">
                  <c:v>6.0041145208297619</c:v>
                </c:pt>
                <c:pt idx="7">
                  <c:v>6.4184944593045472</c:v>
                </c:pt>
                <c:pt idx="8">
                  <c:v>5.4179048687038591</c:v>
                </c:pt>
                <c:pt idx="9">
                  <c:v>5.6961609698602462</c:v>
                </c:pt>
                <c:pt idx="10">
                  <c:v>6.7415299892254277</c:v>
                </c:pt>
                <c:pt idx="11">
                  <c:v>5.8959367717093931</c:v>
                </c:pt>
                <c:pt idx="12">
                  <c:v>5.9594882381259335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8F-4A22-B467-CBF8416F0D6D}"/>
            </c:ext>
          </c:extLst>
        </c:ser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8F-4A22-B467-CBF8416F0D6D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8F-4A22-B467-CBF8416F0D6D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8F-4A22-B467-CBF8416F0D6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5.4883446444378876</c:v>
                </c:pt>
                <c:pt idx="5">
                  <c:v>4.0088215024121299</c:v>
                </c:pt>
                <c:pt idx="6">
                  <c:v>5.6409070698088035</c:v>
                </c:pt>
                <c:pt idx="7">
                  <c:v>6.2301963439404195</c:v>
                </c:pt>
                <c:pt idx="8">
                  <c:v>4.0259542951193268</c:v>
                </c:pt>
                <c:pt idx="9">
                  <c:v>5.9226381894302529</c:v>
                </c:pt>
                <c:pt idx="10">
                  <c:v>5.5950314786455673</c:v>
                </c:pt>
                <c:pt idx="11">
                  <c:v>5.5941216281543076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8F-4A22-B467-CBF8416F0D6D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A8F-4A22-B467-CBF8416F0D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0A8F-4A22-B467-CBF8416F0D6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A8F-4A22-B467-CBF8416F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8F-4A22-B467-CBF8416F0D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8F-4A22-B467-CBF8416F0D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8F-4A22-B467-CBF8416F0D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8F-4A22-B467-CBF8416F0D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8F-4A22-B467-CBF8416F0D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8F-4A22-B467-CBF8416F0D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8F-4A22-B467-CBF8416F0D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8F-4A22-B467-CBF8416F0D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8F-4A22-B467-CBF8416F0D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8F-4A22-B467-CBF8416F0D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8F-4A22-B467-CBF8416F0D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8F-4A22-B467-CBF8416F0D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8F-4A22-B467-CBF8416F0D6D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A8F-4A22-B467-CBF8416F0D6D}"/>
            </c:ext>
          </c:extLst>
        </c:ser>
        <c:ser>
          <c:idx val="4"/>
          <c:order val="5"/>
          <c:tx>
            <c:strRef>
              <c:f>'EM evol mensu TF cat '!$O$52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'!$O$53:$O$65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A8F-4A22-B467-CBF8416F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'!$C$73:$D$73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3-450C-9E98-67DE5E6C88A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'!$C$75:$C$87</c:f>
              <c:numCache>
                <c:formatCode>0.00</c:formatCode>
                <c:ptCount val="13"/>
                <c:pt idx="0">
                  <c:v>8.5556722689075624</c:v>
                </c:pt>
                <c:pt idx="1">
                  <c:v>7.5796241345202766</c:v>
                </c:pt>
                <c:pt idx="2">
                  <c:v>6.6426174496644297</c:v>
                </c:pt>
                <c:pt idx="3">
                  <c:v>6.6964725184577523</c:v>
                </c:pt>
                <c:pt idx="4">
                  <c:v>6.4163385826771657</c:v>
                </c:pt>
                <c:pt idx="5">
                  <c:v>6.9509803921568629</c:v>
                </c:pt>
                <c:pt idx="6">
                  <c:v>8.8780487804878057</c:v>
                </c:pt>
                <c:pt idx="7">
                  <c:v>7.7422512234910279</c:v>
                </c:pt>
                <c:pt idx="8">
                  <c:v>7.746369796708616</c:v>
                </c:pt>
                <c:pt idx="9">
                  <c:v>4.6592465753424657</c:v>
                </c:pt>
                <c:pt idx="10">
                  <c:v>6.9172043010752686</c:v>
                </c:pt>
                <c:pt idx="11">
                  <c:v>7.8473091364205256</c:v>
                </c:pt>
                <c:pt idx="12">
                  <c:v>7.1633450566627586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03-450C-9E98-67DE5E6C88A3}"/>
            </c:ext>
          </c:extLst>
        </c:ser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03-450C-9E98-67DE5E6C88A3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03-450C-9E98-67DE5E6C88A3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3-450C-9E98-67DE5E6C88A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6.2231530845392236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03-450C-9E98-67DE5E6C88A3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03-450C-9E98-67DE5E6C88A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E03-450C-9E98-67DE5E6C88A3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03-450C-9E98-67DE5E6C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03-450C-9E98-67DE5E6C88A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03-450C-9E98-67DE5E6C88A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03-450C-9E98-67DE5E6C88A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03-450C-9E98-67DE5E6C88A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03-450C-9E98-67DE5E6C88A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03-450C-9E98-67DE5E6C88A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03-450C-9E98-67DE5E6C88A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03-450C-9E98-67DE5E6C88A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03-450C-9E98-67DE5E6C88A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03-450C-9E98-67DE5E6C88A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03-450C-9E98-67DE5E6C88A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03-450C-9E98-67DE5E6C88A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03-450C-9E98-67DE5E6C88A3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03-450C-9E98-67DE5E6C88A3}"/>
            </c:ext>
          </c:extLst>
        </c:ser>
        <c:ser>
          <c:idx val="4"/>
          <c:order val="5"/>
          <c:tx>
            <c:strRef>
              <c:f>'EM evol mensu TF cat '!$O$74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'!$O$75:$O$87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E03-450C-9E98-67DE5E6C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3"/>
          <c:order val="0"/>
          <c:tx>
            <c:strRef>
              <c:f>'EM evol mensu TF cat '!$C$95:$D$95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3E-40B5-842A-B9114921A0A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'!$C$97:$C$109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3E-40B5-842A-B9114921A0A9}"/>
            </c:ext>
          </c:extLst>
        </c:ser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3E-40B5-842A-B9114921A0A9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3E-40B5-842A-B9114921A0A9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3E-40B5-842A-B9114921A0A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3E-40B5-842A-B9114921A0A9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13E-40B5-842A-B9114921A0A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13E-40B5-842A-B9114921A0A9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13E-40B5-842A-B9114921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3E-40B5-842A-B9114921A0A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3E-40B5-842A-B9114921A0A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3E-40B5-842A-B9114921A0A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3E-40B5-842A-B9114921A0A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3E-40B5-842A-B9114921A0A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3E-40B5-842A-B9114921A0A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3E-40B5-842A-B9114921A0A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3E-40B5-842A-B9114921A0A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3E-40B5-842A-B9114921A0A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3E-40B5-842A-B9114921A0A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3E-40B5-842A-B9114921A0A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3E-40B5-842A-B9114921A0A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3E-40B5-842A-B9114921A0A9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3E-40B5-842A-B9114921A0A9}"/>
            </c:ext>
          </c:extLst>
        </c:ser>
        <c:ser>
          <c:idx val="4"/>
          <c:order val="5"/>
          <c:tx>
            <c:strRef>
              <c:f>'EM evol mensu TF cat '!$O$96</c:f>
              <c:strCache>
                <c:ptCount val="1"/>
                <c:pt idx="0">
                  <c:v>def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'!$O$97:$O$109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13E-40B5-842A-B9114921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mens'!$C$7:$D$7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6-48B8-87AA-DFEC1BA4961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mens'!$C$9:$C$21</c:f>
              <c:numCache>
                <c:formatCode>0.0%</c:formatCode>
                <c:ptCount val="13"/>
                <c:pt idx="0">
                  <c:v>0.5131</c:v>
                </c:pt>
                <c:pt idx="1">
                  <c:v>0.58760000000000001</c:v>
                </c:pt>
                <c:pt idx="2">
                  <c:v>0.50890000000000002</c:v>
                </c:pt>
                <c:pt idx="3">
                  <c:v>0.6119</c:v>
                </c:pt>
                <c:pt idx="4">
                  <c:v>0.44290000000000002</c:v>
                </c:pt>
                <c:pt idx="5">
                  <c:v>0.50819999999999999</c:v>
                </c:pt>
                <c:pt idx="6">
                  <c:v>0.6371</c:v>
                </c:pt>
                <c:pt idx="7">
                  <c:v>0.74909999999999999</c:v>
                </c:pt>
                <c:pt idx="8">
                  <c:v>0.55259999999999998</c:v>
                </c:pt>
                <c:pt idx="9">
                  <c:v>0.58420000000000005</c:v>
                </c:pt>
                <c:pt idx="10">
                  <c:v>0.52610000000000001</c:v>
                </c:pt>
                <c:pt idx="11">
                  <c:v>0.52049999999999996</c:v>
                </c:pt>
                <c:pt idx="12">
                  <c:v>0.56176365655817706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6-48B8-87AA-DFEC1BA4961B}"/>
            </c:ext>
          </c:extLst>
        </c:ser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C6-48B8-87AA-DFEC1BA4961B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0.49990000000000001</c:v>
                </c:pt>
                <c:pt idx="1">
                  <c:v>0.44229999999999997</c:v>
                </c:pt>
                <c:pt idx="2">
                  <c:v>0.48359999999999997</c:v>
                </c:pt>
                <c:pt idx="3">
                  <c:v>0.55730000000000002</c:v>
                </c:pt>
                <c:pt idx="4">
                  <c:v>0.48409999999999997</c:v>
                </c:pt>
                <c:pt idx="5">
                  <c:v>0.37180000000000002</c:v>
                </c:pt>
                <c:pt idx="6">
                  <c:v>0.97129999999999994</c:v>
                </c:pt>
                <c:pt idx="7">
                  <c:v>0.88819999999999988</c:v>
                </c:pt>
                <c:pt idx="8">
                  <c:v>0.54430000000000001</c:v>
                </c:pt>
                <c:pt idx="9">
                  <c:v>0.68049999999999999</c:v>
                </c:pt>
                <c:pt idx="10">
                  <c:v>0.70840000000000003</c:v>
                </c:pt>
                <c:pt idx="11">
                  <c:v>0.65639999999999998</c:v>
                </c:pt>
                <c:pt idx="12">
                  <c:v>0.60938004840462912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C6-48B8-87AA-DFEC1BA4961B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C6-48B8-87AA-DFEC1BA4961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0.84950000000000003</c:v>
                </c:pt>
                <c:pt idx="1">
                  <c:v>0.91339999999999999</c:v>
                </c:pt>
                <c:pt idx="2">
                  <c:v>0.76170000000000004</c:v>
                </c:pt>
                <c:pt idx="3">
                  <c:v>0.52239999999999998</c:v>
                </c:pt>
                <c:pt idx="4">
                  <c:v>0.31019999999999998</c:v>
                </c:pt>
                <c:pt idx="5">
                  <c:v>0.4783</c:v>
                </c:pt>
                <c:pt idx="6">
                  <c:v>1.0004999999999999</c:v>
                </c:pt>
                <c:pt idx="7">
                  <c:v>0.54079999999999995</c:v>
                </c:pt>
                <c:pt idx="8">
                  <c:v>0.52170000000000005</c:v>
                </c:pt>
                <c:pt idx="9">
                  <c:v>0.77760000000000007</c:v>
                </c:pt>
                <c:pt idx="10">
                  <c:v>0.54949999999999999</c:v>
                </c:pt>
                <c:pt idx="11">
                  <c:v>0.50659999999999994</c:v>
                </c:pt>
                <c:pt idx="12">
                  <c:v>0.6452598187198163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C6-48B8-87AA-DFEC1BA4961B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4C6-48B8-87AA-DFEC1BA4961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4C6-48B8-87AA-DFEC1BA4961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0.63280000000000003</c:v>
                </c:pt>
                <c:pt idx="1">
                  <c:v>1.1008</c:v>
                </c:pt>
                <c:pt idx="2">
                  <c:v>0.96689999999999998</c:v>
                </c:pt>
                <c:pt idx="3">
                  <c:v>0.9487000000000001</c:v>
                </c:pt>
                <c:pt idx="4">
                  <c:v>0.93459999999999999</c:v>
                </c:pt>
                <c:pt idx="5">
                  <c:v>0.60770000000000002</c:v>
                </c:pt>
                <c:pt idx="6">
                  <c:v>0.74549999999999994</c:v>
                </c:pt>
                <c:pt idx="7">
                  <c:v>1.26</c:v>
                </c:pt>
                <c:pt idx="8">
                  <c:v>0.63280000000000003</c:v>
                </c:pt>
                <c:pt idx="9">
                  <c:v>1.0205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C6-48B8-87AA-DFEC1BA49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C6-48B8-87AA-DFEC1BA4961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C6-48B8-87AA-DFEC1BA4961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C6-48B8-87AA-DFEC1BA4961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C6-48B8-87AA-DFEC1BA4961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C6-48B8-87AA-DFEC1BA4961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C6-48B8-87AA-DFEC1BA4961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C6-48B8-87AA-DFEC1BA4961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C6-48B8-87AA-DFEC1BA4961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C6-48B8-87AA-DFEC1BA4961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C6-48B8-87AA-DFEC1BA4961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C6-48B8-87AA-DFEC1BA4961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C6-48B8-87AA-DFEC1BA4961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C6-48B8-87AA-DFEC1BA4961B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-0.25509123013537371</c:v>
                </c:pt>
                <c:pt idx="1">
                  <c:v>0.20516750602145839</c:v>
                </c:pt>
                <c:pt idx="2">
                  <c:v>0.26939740055139816</c:v>
                </c:pt>
                <c:pt idx="3">
                  <c:v>0.81604134762634017</c:v>
                </c:pt>
                <c:pt idx="4">
                  <c:v>2.0128949065119279</c:v>
                </c:pt>
                <c:pt idx="5">
                  <c:v>0.27054150114990594</c:v>
                </c:pt>
                <c:pt idx="6">
                  <c:v>-0.25487256371814093</c:v>
                </c:pt>
                <c:pt idx="7">
                  <c:v>1.329881656804734</c:v>
                </c:pt>
                <c:pt idx="8">
                  <c:v>0.21295763848955329</c:v>
                </c:pt>
                <c:pt idx="9">
                  <c:v>0.31237139917695456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4C6-48B8-87AA-DFEC1BA4961B}"/>
            </c:ext>
          </c:extLst>
        </c:ser>
        <c:ser>
          <c:idx val="4"/>
          <c:order val="5"/>
          <c:tx>
            <c:strRef>
              <c:f>'tasa de ocupación evol mens'!$O$8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mens'!$O$9:$O$21</c:f>
              <c:numCache>
                <c:formatCode>0.0%</c:formatCode>
                <c:ptCount val="13"/>
                <c:pt idx="0">
                  <c:v>0.23328785811732611</c:v>
                </c:pt>
                <c:pt idx="1">
                  <c:v>0.87338325391422744</c:v>
                </c:pt>
                <c:pt idx="2">
                  <c:v>0.89998034977402219</c:v>
                </c:pt>
                <c:pt idx="3">
                  <c:v>0.55041673476058195</c:v>
                </c:pt>
                <c:pt idx="4">
                  <c:v>1.1101828855272071</c:v>
                </c:pt>
                <c:pt idx="5">
                  <c:v>0.19578905942542324</c:v>
                </c:pt>
                <c:pt idx="6">
                  <c:v>0.17014597394443554</c:v>
                </c:pt>
                <c:pt idx="7">
                  <c:v>0.68201842210652797</c:v>
                </c:pt>
                <c:pt idx="8">
                  <c:v>0.14513210278682598</c:v>
                </c:pt>
                <c:pt idx="9">
                  <c:v>0.74683327627524809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4C6-48B8-87AA-DFEC1BA49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4D-43D4-9B5F-757CB1E1B23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D-43D4-9B5F-757CB1E1B23B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4D-43D4-9B5F-757CB1E1B23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4D-43D4-9B5F-757CB1E1B23B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4D-43D4-9B5F-757CB1E1B23B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4D-43D4-9B5F-757CB1E1B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4D-43D4-9B5F-757CB1E1B2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4D-43D4-9B5F-757CB1E1B2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4D-43D4-9B5F-757CB1E1B2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4D-43D4-9B5F-757CB1E1B2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4D-43D4-9B5F-757CB1E1B2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4D-43D4-9B5F-757CB1E1B2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4D-43D4-9B5F-757CB1E1B2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4D-43D4-9B5F-757CB1E1B2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4D-43D4-9B5F-757CB1E1B2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4D-43D4-9B5F-757CB1E1B2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4D-43D4-9B5F-757CB1E1B2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4D-43D4-9B5F-757CB1E1B2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4D-43D4-9B5F-757CB1E1B23B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4D-43D4-9B5F-757CB1E1B23B}"/>
            </c:ext>
          </c:extLst>
        </c:ser>
        <c:ser>
          <c:idx val="4"/>
          <c:order val="4"/>
          <c:tx>
            <c:strRef>
              <c:f>'tasa de ocupación evol mens'!$O$96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mens'!$O$97:$O$109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B4D-43D4-9B5F-757CB1E1B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45-49EC-97F1-6502A9229E5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5-49EC-97F1-6502A9229E51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45-49EC-97F1-6502A9229E5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0.92159999999999997</c:v>
                </c:pt>
                <c:pt idx="12">
                  <c:v>7.6799999999999993E-2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5-49EC-97F1-6502A9229E51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45-49EC-97F1-6502A9229E51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45-49EC-97F1-6502A922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45-49EC-97F1-6502A9229E5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45-49EC-97F1-6502A9229E5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45-49EC-97F1-6502A9229E5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45-49EC-97F1-6502A9229E5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45-49EC-97F1-6502A9229E5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45-49EC-97F1-6502A9229E5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45-49EC-97F1-6502A9229E5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45-49EC-97F1-6502A9229E5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45-49EC-97F1-6502A9229E5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45-49EC-97F1-6502A9229E5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45-49EC-97F1-6502A9229E5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45-49EC-97F1-6502A9229E5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45-49EC-97F1-6502A9229E51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45-49EC-97F1-6502A9229E51}"/>
            </c:ext>
          </c:extLst>
        </c:ser>
        <c:ser>
          <c:idx val="4"/>
          <c:order val="4"/>
          <c:tx>
            <c:strRef>
              <c:f>'tasa de ocupación evol mens'!$O$74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'tasa de ocupación evol mens'!$O$75:$O$87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45-49EC-97F1-6502A922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mens'!$C$29:$D$29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9B-45F9-9558-A892E0ECC2A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mens'!$C$31:$C$43</c:f>
              <c:numCache>
                <c:formatCode>0.0%</c:formatCode>
                <c:ptCount val="13"/>
                <c:pt idx="0">
                  <c:v>0.50960000000000005</c:v>
                </c:pt>
                <c:pt idx="1">
                  <c:v>0.58590000000000009</c:v>
                </c:pt>
                <c:pt idx="2">
                  <c:v>0.50619999999999998</c:v>
                </c:pt>
                <c:pt idx="3">
                  <c:v>0.61870000000000003</c:v>
                </c:pt>
                <c:pt idx="4">
                  <c:v>0.44740000000000002</c:v>
                </c:pt>
                <c:pt idx="5">
                  <c:v>0.5121</c:v>
                </c:pt>
                <c:pt idx="6">
                  <c:v>0.63759999999999994</c:v>
                </c:pt>
                <c:pt idx="7">
                  <c:v>0.75309999999999999</c:v>
                </c:pt>
                <c:pt idx="8">
                  <c:v>0.54930000000000001</c:v>
                </c:pt>
                <c:pt idx="9">
                  <c:v>0.58889999999999998</c:v>
                </c:pt>
                <c:pt idx="10">
                  <c:v>0.52239999999999998</c:v>
                </c:pt>
                <c:pt idx="11">
                  <c:v>0.51929999999999998</c:v>
                </c:pt>
                <c:pt idx="12">
                  <c:v>0.56247314329506115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B-45F9-9558-A892E0ECC2A4}"/>
            </c:ext>
          </c:extLst>
        </c:ser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9B-45F9-9558-A892E0ECC2A4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0.44159999999999999</c:v>
                </c:pt>
                <c:pt idx="1">
                  <c:v>0.4879</c:v>
                </c:pt>
                <c:pt idx="2">
                  <c:v>0.53369999999999995</c:v>
                </c:pt>
                <c:pt idx="3">
                  <c:v>0.60509999999999997</c:v>
                </c:pt>
                <c:pt idx="4">
                  <c:v>0.54820000000000002</c:v>
                </c:pt>
                <c:pt idx="5">
                  <c:v>0.41840000000000005</c:v>
                </c:pt>
                <c:pt idx="6">
                  <c:v>1.0985</c:v>
                </c:pt>
                <c:pt idx="7">
                  <c:v>0.99390000000000001</c:v>
                </c:pt>
                <c:pt idx="8">
                  <c:v>0.61980000000000002</c:v>
                </c:pt>
                <c:pt idx="9">
                  <c:v>0.75599999999999989</c:v>
                </c:pt>
                <c:pt idx="10">
                  <c:v>0.79949999999999999</c:v>
                </c:pt>
                <c:pt idx="11">
                  <c:v>0.73360000000000003</c:v>
                </c:pt>
                <c:pt idx="12">
                  <c:v>0.6718152990501054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9B-45F9-9558-A892E0ECC2A4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9B-45F9-9558-A892E0ECC2A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0.96609999999999996</c:v>
                </c:pt>
                <c:pt idx="1">
                  <c:v>1.0339</c:v>
                </c:pt>
                <c:pt idx="2">
                  <c:v>0.85769999999999991</c:v>
                </c:pt>
                <c:pt idx="3">
                  <c:v>0.55969999999999998</c:v>
                </c:pt>
                <c:pt idx="4">
                  <c:v>0.33560000000000001</c:v>
                </c:pt>
                <c:pt idx="5">
                  <c:v>0.54220000000000002</c:v>
                </c:pt>
                <c:pt idx="6">
                  <c:v>1.1444000000000001</c:v>
                </c:pt>
                <c:pt idx="7">
                  <c:v>0.58109999999999995</c:v>
                </c:pt>
                <c:pt idx="8">
                  <c:v>0.59279999999999999</c:v>
                </c:pt>
                <c:pt idx="9">
                  <c:v>0.88049999999999995</c:v>
                </c:pt>
                <c:pt idx="10">
                  <c:v>0.61299999999999999</c:v>
                </c:pt>
                <c:pt idx="11">
                  <c:v>0.55149999999999999</c:v>
                </c:pt>
                <c:pt idx="12">
                  <c:v>0.72280421765821778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9B-45F9-9558-A892E0ECC2A4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9B-45F9-9558-A892E0ECC2A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AB9B-45F9-9558-A892E0ECC2A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0.58020000000000005</c:v>
                </c:pt>
                <c:pt idx="1">
                  <c:v>1.1691</c:v>
                </c:pt>
                <c:pt idx="2">
                  <c:v>0.97239999999999993</c:v>
                </c:pt>
                <c:pt idx="3">
                  <c:v>0.97870000000000001</c:v>
                </c:pt>
                <c:pt idx="4">
                  <c:v>0.95189999999999997</c:v>
                </c:pt>
                <c:pt idx="5">
                  <c:v>0.56200000000000006</c:v>
                </c:pt>
                <c:pt idx="6">
                  <c:v>0.71239999999999992</c:v>
                </c:pt>
                <c:pt idx="7">
                  <c:v>1.3337000000000001</c:v>
                </c:pt>
                <c:pt idx="8">
                  <c:v>0.5867</c:v>
                </c:pt>
                <c:pt idx="9">
                  <c:v>1.0493999999999999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9B-45F9-9558-A892E0ECC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9B-45F9-9558-A892E0ECC2A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9B-45F9-9558-A892E0ECC2A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9B-45F9-9558-A892E0ECC2A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9B-45F9-9558-A892E0ECC2A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9B-45F9-9558-A892E0ECC2A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9B-45F9-9558-A892E0ECC2A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9B-45F9-9558-A892E0ECC2A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9B-45F9-9558-A892E0ECC2A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9B-45F9-9558-A892E0ECC2A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9B-45F9-9558-A892E0ECC2A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9B-45F9-9558-A892E0ECC2A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9B-45F9-9558-A892E0ECC2A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9B-45F9-9558-A892E0ECC2A4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-0.39944105165096777</c:v>
                </c:pt>
                <c:pt idx="1">
                  <c:v>0.13076699874262498</c:v>
                </c:pt>
                <c:pt idx="2">
                  <c:v>0.13372974233414947</c:v>
                </c:pt>
                <c:pt idx="3">
                  <c:v>0.74861532964087907</c:v>
                </c:pt>
                <c:pt idx="4">
                  <c:v>1.8364123957091776</c:v>
                </c:pt>
                <c:pt idx="5">
                  <c:v>3.6517890077462312E-2</c:v>
                </c:pt>
                <c:pt idx="6">
                  <c:v>-0.37749038797623224</c:v>
                </c:pt>
                <c:pt idx="7">
                  <c:v>1.2951299260024096</c:v>
                </c:pt>
                <c:pt idx="8">
                  <c:v>-1.0290148448043213E-2</c:v>
                </c:pt>
                <c:pt idx="9">
                  <c:v>0.19182282793867111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B9B-45F9-9558-A892E0ECC2A4}"/>
            </c:ext>
          </c:extLst>
        </c:ser>
        <c:ser>
          <c:idx val="4"/>
          <c:order val="5"/>
          <c:tx>
            <c:strRef>
              <c:f>'tasa de ocupación evol mens'!$O$30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mens'!$O$31:$O$43</c:f>
              <c:numCache>
                <c:formatCode>0.0%</c:formatCode>
                <c:ptCount val="13"/>
                <c:pt idx="0">
                  <c:v>0.1385400313971743</c:v>
                </c:pt>
                <c:pt idx="1">
                  <c:v>0.99539170506912411</c:v>
                </c:pt>
                <c:pt idx="2">
                  <c:v>0.92097984986171477</c:v>
                </c:pt>
                <c:pt idx="3">
                  <c:v>0.58186520122838203</c:v>
                </c:pt>
                <c:pt idx="4">
                  <c:v>1.1276262852033971</c:v>
                </c:pt>
                <c:pt idx="5">
                  <c:v>9.744190587775825E-2</c:v>
                </c:pt>
                <c:pt idx="6">
                  <c:v>0.11731493099121715</c:v>
                </c:pt>
                <c:pt idx="7">
                  <c:v>0.77094675341920071</c:v>
                </c:pt>
                <c:pt idx="8">
                  <c:v>6.8086655743673674E-2</c:v>
                </c:pt>
                <c:pt idx="9">
                  <c:v>0.78196637799286783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9B-45F9-9558-A892E0ECC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mens'!$C$51:$D$51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86-42B0-AFD9-82FCAC1547C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mens'!$C$53:$C$65</c:f>
              <c:numCache>
                <c:formatCode>0.0%</c:formatCode>
                <c:ptCount val="13"/>
                <c:pt idx="0">
                  <c:v>0.49709999999999999</c:v>
                </c:pt>
                <c:pt idx="1">
                  <c:v>0.57950000000000002</c:v>
                </c:pt>
                <c:pt idx="2">
                  <c:v>0.49540000000000001</c:v>
                </c:pt>
                <c:pt idx="3">
                  <c:v>0.61659999999999993</c:v>
                </c:pt>
                <c:pt idx="4">
                  <c:v>0.44209999999999999</c:v>
                </c:pt>
                <c:pt idx="5">
                  <c:v>0.49399999999999999</c:v>
                </c:pt>
                <c:pt idx="6">
                  <c:v>0.63180000000000003</c:v>
                </c:pt>
                <c:pt idx="7">
                  <c:v>0.75760000000000005</c:v>
                </c:pt>
                <c:pt idx="8">
                  <c:v>0.54039999999999999</c:v>
                </c:pt>
                <c:pt idx="9">
                  <c:v>0.61030000000000006</c:v>
                </c:pt>
                <c:pt idx="10">
                  <c:v>0.52490000000000003</c:v>
                </c:pt>
                <c:pt idx="11">
                  <c:v>0.52490000000000003</c:v>
                </c:pt>
                <c:pt idx="12">
                  <c:v>0.55957295210076308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6-42B0-AFD9-82FCAC1547C5}"/>
            </c:ext>
          </c:extLst>
        </c:ser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86-42B0-AFD9-82FCAC1547C5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86-42B0-AFD9-82FCAC1547C5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86-42B0-AFD9-82FCAC1547C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0.33560000000000001</c:v>
                </c:pt>
                <c:pt idx="5">
                  <c:v>0.54220000000000002</c:v>
                </c:pt>
                <c:pt idx="6">
                  <c:v>1.1444000000000001</c:v>
                </c:pt>
                <c:pt idx="7">
                  <c:v>0.58109999999999995</c:v>
                </c:pt>
                <c:pt idx="8">
                  <c:v>0.59279999999999999</c:v>
                </c:pt>
                <c:pt idx="9">
                  <c:v>0.88049999999999995</c:v>
                </c:pt>
                <c:pt idx="10">
                  <c:v>0.61299999999999999</c:v>
                </c:pt>
                <c:pt idx="11">
                  <c:v>0.52190000000000003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86-42B0-AFD9-82FCAC1547C5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86-42B0-AFD9-82FCAC1547C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C86-42B0-AFD9-82FCAC1547C5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C86-42B0-AFD9-82FCAC154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24/23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86-42B0-AFD9-82FCAC1547C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86-42B0-AFD9-82FCAC1547C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86-42B0-AFD9-82FCAC1547C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86-42B0-AFD9-82FCAC1547C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86-42B0-AFD9-82FCAC1547C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86-42B0-AFD9-82FCAC1547C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86-42B0-AFD9-82FCAC1547C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86-42B0-AFD9-82FCAC1547C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86-42B0-AFD9-82FCAC1547C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86-42B0-AFD9-82FCAC1547C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86-42B0-AFD9-82FCAC1547C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86-42B0-AFD9-82FCAC1547C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86-42B0-AFD9-82FCAC1547C5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C86-42B0-AFD9-82FCAC1547C5}"/>
            </c:ext>
          </c:extLst>
        </c:ser>
        <c:ser>
          <c:idx val="4"/>
          <c:order val="5"/>
          <c:tx>
            <c:strRef>
              <c:f>'tasa de ocupación evol mens'!$O$52</c:f>
              <c:strCache>
                <c:ptCount val="1"/>
                <c:pt idx="0">
                  <c:v>var 24/19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mens'!$O$53:$O$65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C86-42B0-AFD9-82FCAC154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12212</c:v>
                </c:pt>
                <c:pt idx="1">
                  <c:v>11774</c:v>
                </c:pt>
                <c:pt idx="2">
                  <c:v>16812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4-4D81-A2D5-91ACB5BC2636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19824</c:v>
                </c:pt>
                <c:pt idx="1">
                  <c:v>22718</c:v>
                </c:pt>
                <c:pt idx="2">
                  <c:v>11049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4-4D81-A2D5-91ACB5BC2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274-4D81-A2D5-91ACB5BC263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274-4D81-A2D5-91ACB5BC263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274-4D81-A2D5-91ACB5BC263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4-4D81-A2D5-91ACB5BC263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4-4D81-A2D5-91ACB5BC263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74-4D81-A2D5-91ACB5BC263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74-4D81-A2D5-91ACB5BC263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74-4D81-A2D5-91ACB5BC263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74-4D81-A2D5-91ACB5BC263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0.3699128585023605</c:v>
                </c:pt>
                <c:pt idx="1">
                  <c:v>0.42391446324942622</c:v>
                </c:pt>
                <c:pt idx="2">
                  <c:v>0.20617267824821331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74-4D81-A2D5-91ACB5BC2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24/23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274-4D81-A2D5-91ACB5BC263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274-4D81-A2D5-91ACB5BC263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274-4D81-A2D5-91ACB5BC263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274-4D81-A2D5-91ACB5BC263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274-4D81-A2D5-91ACB5BC263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274-4D81-A2D5-91ACB5BC2636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74-4D81-A2D5-91ACB5BC2636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74-4D81-A2D5-91ACB5BC2636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74-4D81-A2D5-91ACB5BC2636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74-4D81-A2D5-91ACB5BC2636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74-4D81-A2D5-91ACB5BC263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74-4D81-A2D5-91ACB5BC263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0.6233213232885686</c:v>
                </c:pt>
                <c:pt idx="1">
                  <c:v>0.92950569050450138</c:v>
                </c:pt>
                <c:pt idx="2">
                  <c:v>-0.34279086366880795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74-4D81-A2D5-91ACB5BC26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6E-481C-889E-93CF281BB8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6E-481C-889E-93CF281BB8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6E-481C-889E-93CF281BB8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6E-481C-889E-93CF281BB8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6E-481C-889E-93CF281BB8FB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E-481C-889E-93CF281BB8FB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E-481C-889E-93CF281BB8FB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E-481C-889E-93CF281BB8F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E-481C-889E-93CF281BB8F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6E-481C-889E-93CF281BB8FB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6E-481C-889E-93CF281BB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19824</c:v>
                </c:pt>
                <c:pt idx="1">
                  <c:v>22718</c:v>
                </c:pt>
                <c:pt idx="2">
                  <c:v>11049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6E-481C-889E-93CF281BB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23-40A8-B2B1-A58DF43F633A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23-40A8-B2B1-A58DF43F633A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23-40A8-B2B1-A58DF43F633A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23-40A8-B2B1-A58DF43F633A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23-40A8-B2B1-A58DF43F633A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23-40A8-B2B1-A58DF43F633A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23-40A8-B2B1-A58DF43F633A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23-40A8-B2B1-A58DF43F633A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23-40A8-B2B1-A58DF43F633A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23-40A8-B2B1-A58DF43F6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323-40A8-B2B1-A58DF43F633A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23-40A8-B2B1-A58DF43F633A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23-40A8-B2B1-A58DF43F633A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23-40A8-B2B1-A58DF43F633A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23-40A8-B2B1-A58DF43F63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323-40A8-B2B1-A58DF43F633A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323-40A8-B2B1-A58DF43F633A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23-40A8-B2B1-A58DF43F633A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23-40A8-B2B1-A58DF43F633A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23-40A8-B2B1-A58DF43F633A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23-40A8-B2B1-A58DF43F633A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23-40A8-B2B1-A58DF43F633A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23-40A8-B2B1-A58DF43F633A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23-40A8-B2B1-A58DF43F633A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23-40A8-B2B1-A58DF43F633A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23-40A8-B2B1-A58DF43F633A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23-40A8-B2B1-A58DF43F633A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23-40A8-B2B1-A58DF43F633A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23-40A8-B2B1-A58DF43F633A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23-40A8-B2B1-A58DF43F633A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23-40A8-B2B1-A58DF43F633A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23-40A8-B2B1-A58DF43F633A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23-40A8-B2B1-A58DF43F63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323-40A8-B2B1-A58DF43F633A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23-40A8-B2B1-A58DF43F63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323-40A8-B2B1-A58DF43F63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323-40A8-B2B1-A58DF43F63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323-40A8-B2B1-A58DF43F63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323-40A8-B2B1-A58DF43F63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323-40A8-B2B1-A58DF43F63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323-40A8-B2B1-A58DF43F63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323-40A8-B2B1-A58DF43F63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323-40A8-B2B1-A58DF43F63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323-40A8-B2B1-A58DF43F63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323-40A8-B2B1-A58DF43F63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323-40A8-B2B1-A58DF43F633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323-40A8-B2B1-A58DF43F633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323-40A8-B2B1-A58DF43F633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323-40A8-B2B1-A58DF43F633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323-40A8-B2B1-A58DF43F633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23-40A8-B2B1-A58DF43F633A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23-40A8-B2B1-A58DF43F633A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23-40A8-B2B1-A58DF43F633A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23-40A8-B2B1-A58DF43F633A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23-40A8-B2B1-A58DF43F633A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323-40A8-B2B1-A58DF43F633A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323-40A8-B2B1-A58DF43F633A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323-40A8-B2B1-A58DF43F633A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323-40A8-B2B1-A58DF43F633A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323-40A8-B2B1-A58DF43F633A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323-40A8-B2B1-A58DF43F633A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323-40A8-B2B1-A58DF43F633A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323-40A8-B2B1-A58DF43F633A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323-40A8-B2B1-A58DF43F633A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323-40A8-B2B1-A58DF43F633A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323-40A8-B2B1-A58DF43F63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323-40A8-B2B1-A58DF43F633A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323-40A8-B2B1-A58DF43F633A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323-40A8-B2B1-A58DF43F633A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323-40A8-B2B1-A58DF43F633A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323-40A8-B2B1-A58DF43F633A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323-40A8-B2B1-A58DF43F633A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323-40A8-B2B1-A58DF43F633A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323-40A8-B2B1-A58DF43F633A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323-40A8-B2B1-A58DF43F633A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323-40A8-B2B1-A58DF43F633A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323-40A8-B2B1-A58DF43F633A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323-40A8-B2B1-A58DF43F633A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323-40A8-B2B1-A58DF43F633A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323-40A8-B2B1-A58DF43F633A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323-40A8-B2B1-A58DF43F633A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323-40A8-B2B1-A58DF43F633A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323-40A8-B2B1-A58DF43F63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323-40A8-B2B1-A58DF43F6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A0-45CD-B340-7357C4394F6E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A0-45CD-B340-7357C4394F6E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0-45CD-B340-7357C4394F6E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0-45CD-B340-7357C4394F6E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A0-45CD-B340-7357C4394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cate'!$D$7:$D$12</c:f>
              <c:numCache>
                <c:formatCode>#,##0</c:formatCode>
                <c:ptCount val="4"/>
                <c:pt idx="0">
                  <c:v>20003</c:v>
                </c:pt>
                <c:pt idx="1">
                  <c:v>97</c:v>
                </c:pt>
                <c:pt idx="2">
                  <c:v>11254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0-4AAC-9F09-B55C821E0B4C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39443</c:v>
                </c:pt>
                <c:pt idx="1">
                  <c:v>0</c:v>
                </c:pt>
                <c:pt idx="2">
                  <c:v>33634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0-4AAC-9F09-B55C821E0B4C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51353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70-4AAC-9F09-B55C821E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0.30195471946860031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70-4AAC-9F09-B55C821E0B4C}"/>
            </c:ext>
          </c:extLst>
        </c:ser>
        <c:ser>
          <c:idx val="4"/>
          <c:order val="4"/>
          <c:tx>
            <c:strRef>
              <c:f>'distribución españoles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cate'!$R$7:$R$12</c:f>
              <c:numCache>
                <c:formatCode>0.0%</c:formatCode>
                <c:ptCount val="4"/>
                <c:pt idx="0">
                  <c:v>0.38784390032971183</c:v>
                </c:pt>
                <c:pt idx="1">
                  <c:v>-1</c:v>
                </c:pt>
                <c:pt idx="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70-4AAC-9F09-B55C821E0B4C}"/>
            </c:ext>
          </c:extLst>
        </c:ser>
        <c:ser>
          <c:idx val="5"/>
          <c:order val="5"/>
          <c:tx>
            <c:strRef>
              <c:f>'distribución españoles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cate'!$F$7:$F$12</c:f>
              <c:numCache>
                <c:formatCode>0.0%</c:formatCode>
                <c:ptCount val="4"/>
                <c:pt idx="0">
                  <c:v>0.98920095433426813</c:v>
                </c:pt>
                <c:pt idx="1">
                  <c:v>0</c:v>
                </c:pt>
                <c:pt idx="2">
                  <c:v>0.98920095433426813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70-4AAC-9F09-B55C821E0B4C}"/>
            </c:ext>
          </c:extLst>
        </c:ser>
        <c:ser>
          <c:idx val="6"/>
          <c:order val="6"/>
          <c:tx>
            <c:strRef>
              <c:f>'distribución españoles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0.95823925659159193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70-4AAC-9F09-B55C821E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90-4F8C-ADCB-285C10770DA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90-4F8C-ADCB-285C10770DAA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0-4F8C-ADCB-285C10770DAA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90-4F8C-ADCB-285C10770DA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90-4F8C-ADCB-285C10770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cate'!$D$7:$D$12</c:f>
              <c:numCache>
                <c:formatCode>#,##0</c:formatCode>
                <c:ptCount val="4"/>
                <c:pt idx="0">
                  <c:v>12912</c:v>
                </c:pt>
                <c:pt idx="1">
                  <c:v>40</c:v>
                </c:pt>
                <c:pt idx="2">
                  <c:v>7308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A-439D-A4BA-111751B420C5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11344</c:v>
                </c:pt>
                <c:pt idx="1">
                  <c:v>0</c:v>
                </c:pt>
                <c:pt idx="2">
                  <c:v>9886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1A-439D-A4BA-111751B420C5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19824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1A-439D-A4BA-111751B4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0.74753173483779967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1A-439D-A4BA-111751B420C5}"/>
            </c:ext>
          </c:extLst>
        </c:ser>
        <c:ser>
          <c:idx val="4"/>
          <c:order val="4"/>
          <c:tx>
            <c:strRef>
              <c:f>'distribución peninsulare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cate'!$R$7:$R$12</c:f>
              <c:numCache>
                <c:formatCode>0.0%</c:formatCode>
                <c:ptCount val="4"/>
                <c:pt idx="0">
                  <c:v>0.18642647674905732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1A-439D-A4BA-111751B420C5}"/>
            </c:ext>
          </c:extLst>
        </c:ser>
        <c:ser>
          <c:idx val="5"/>
          <c:order val="5"/>
          <c:tx>
            <c:strRef>
              <c:f>'distribución peninsulare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cate'!$F$7:$F$12</c:f>
              <c:numCache>
                <c:formatCode>0.0%</c:formatCode>
                <c:ptCount val="4"/>
                <c:pt idx="0">
                  <c:v>0.95796648679352459</c:v>
                </c:pt>
                <c:pt idx="1">
                  <c:v>0</c:v>
                </c:pt>
                <c:pt idx="2">
                  <c:v>0.95796648679352459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A-439D-A4BA-111751B420C5}"/>
            </c:ext>
          </c:extLst>
        </c:ser>
        <c:ser>
          <c:idx val="6"/>
          <c:order val="6"/>
          <c:tx>
            <c:strRef>
              <c:f>'distribución peninsulare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1A-439D-A4BA-111751B42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85-4280-BA83-00041F7841D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85-4280-BA83-00041F7841D3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5-4280-BA83-00041F7841D3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5-4280-BA83-00041F7841D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85-4280-BA83-00041F78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Guía de Isora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cate'!$D$7:$D$12</c:f>
              <c:numCache>
                <c:formatCode>#,##0</c:formatCode>
                <c:ptCount val="4"/>
                <c:pt idx="0">
                  <c:v>7091</c:v>
                </c:pt>
                <c:pt idx="1">
                  <c:v>57</c:v>
                </c:pt>
                <c:pt idx="2">
                  <c:v>3946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6-4D55-9207-0213A62C0290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28099</c:v>
                </c:pt>
                <c:pt idx="1">
                  <c:v>0</c:v>
                </c:pt>
                <c:pt idx="2">
                  <c:v>23748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6-4D55-9207-0213A62C0290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31529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56-4D55-9207-0213A62C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0.12206840101071204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56-4D55-9207-0213A62C0290}"/>
            </c:ext>
          </c:extLst>
        </c:ser>
        <c:ser>
          <c:idx val="4"/>
          <c:order val="4"/>
          <c:tx>
            <c:strRef>
              <c:f>'distribución canarios x cate'!$R$5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cate'!$R$7:$R$12</c:f>
              <c:numCache>
                <c:formatCode>0.0%</c:formatCode>
                <c:ptCount val="4"/>
                <c:pt idx="0">
                  <c:v>0.55368846400236538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56-4D55-9207-0213A62C0290}"/>
            </c:ext>
          </c:extLst>
        </c:ser>
        <c:ser>
          <c:idx val="5"/>
          <c:order val="5"/>
          <c:tx>
            <c:strRef>
              <c:f>'distribución canarios x cate'!$F$5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cate'!$F$7:$F$12</c:f>
              <c:numCache>
                <c:formatCode>0.0%</c:formatCode>
                <c:ptCount val="4"/>
                <c:pt idx="0">
                  <c:v>0.99459990181639668</c:v>
                </c:pt>
                <c:pt idx="1">
                  <c:v>0</c:v>
                </c:pt>
                <c:pt idx="2">
                  <c:v>0.99459990181639668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56-4D55-9207-0213A62C0290}"/>
            </c:ext>
          </c:extLst>
        </c:ser>
        <c:ser>
          <c:idx val="6"/>
          <c:order val="6"/>
          <c:tx>
            <c:strRef>
              <c:f>'distribución canarios x cate'!$T$5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0.9337222732253383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56-4D55-9207-0213A62C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5D-4172-A491-C5D42A7DD9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5D-4172-A491-C5D42A7DD9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5D-4172-A491-C5D42A7DD9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C5D-4172-A491-C5D42A7DD90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C5D-4172-A491-C5D42A7DD9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5D-4172-A491-C5D42A7DD90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5D-4172-A491-C5D42A7DD90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5D-4172-A491-C5D42A7DD90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5D-4172-A491-C5D42A7DD90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C5D-4172-A491-C5D42A7DD900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D-4172-A491-C5D42A7DD900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D-4172-A491-C5D42A7DD900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5D-4172-A491-C5D42A7DD900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5D-4172-A491-C5D42A7DD900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5D-4172-A491-C5D42A7DD900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5D-4172-A491-C5D42A7DD900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5D-4172-A491-C5D42A7DD900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5D-4172-A491-C5D42A7DD900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5D-4172-A491-C5D42A7DD900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C5D-4172-A491-C5D42A7DD90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142945</c:v>
                </c:pt>
                <c:pt idx="1">
                  <c:v>100942</c:v>
                </c:pt>
                <c:pt idx="2">
                  <c:v>9811</c:v>
                </c:pt>
                <c:pt idx="3">
                  <c:v>336795</c:v>
                </c:pt>
                <c:pt idx="4">
                  <c:v>44255</c:v>
                </c:pt>
                <c:pt idx="5">
                  <c:v>128586</c:v>
                </c:pt>
                <c:pt idx="6">
                  <c:v>29315</c:v>
                </c:pt>
                <c:pt idx="7">
                  <c:v>26485</c:v>
                </c:pt>
                <c:pt idx="8">
                  <c:v>53591</c:v>
                </c:pt>
                <c:pt idx="9">
                  <c:v>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C5D-4172-A491-C5D42A7DD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9E-4935-8E8E-2473A6D4D061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9E-4935-8E8E-2473A6D4D061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9E-4935-8E8E-2473A6D4D061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9E-4935-8E8E-2473A6D4D061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E-4935-8E8E-2473A6D4D061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9E-4935-8E8E-2473A6D4D061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9E-4935-8E8E-2473A6D4D061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E-4935-8E8E-2473A6D4D061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9E-4935-8E8E-2473A6D4D061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9E-4935-8E8E-2473A6D4D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29E-4935-8E8E-2473A6D4D061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E-4935-8E8E-2473A6D4D061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9E-4935-8E8E-2473A6D4D061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9E-4935-8E8E-2473A6D4D061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9E-4935-8E8E-2473A6D4D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29E-4935-8E8E-2473A6D4D061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29E-4935-8E8E-2473A6D4D061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9E-4935-8E8E-2473A6D4D061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9E-4935-8E8E-2473A6D4D061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9E-4935-8E8E-2473A6D4D061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9E-4935-8E8E-2473A6D4D061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9E-4935-8E8E-2473A6D4D061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9E-4935-8E8E-2473A6D4D061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9E-4935-8E8E-2473A6D4D061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9E-4935-8E8E-2473A6D4D061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9E-4935-8E8E-2473A6D4D061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9E-4935-8E8E-2473A6D4D061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9E-4935-8E8E-2473A6D4D061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9E-4935-8E8E-2473A6D4D061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9E-4935-8E8E-2473A6D4D061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9E-4935-8E8E-2473A6D4D061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9E-4935-8E8E-2473A6D4D061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9E-4935-8E8E-2473A6D4D0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29E-4935-8E8E-2473A6D4D061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29E-4935-8E8E-2473A6D4D0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29E-4935-8E8E-2473A6D4D0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29E-4935-8E8E-2473A6D4D0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29E-4935-8E8E-2473A6D4D0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29E-4935-8E8E-2473A6D4D0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29E-4935-8E8E-2473A6D4D0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29E-4935-8E8E-2473A6D4D0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29E-4935-8E8E-2473A6D4D0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29E-4935-8E8E-2473A6D4D0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29E-4935-8E8E-2473A6D4D0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29E-4935-8E8E-2473A6D4D0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29E-4935-8E8E-2473A6D4D06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29E-4935-8E8E-2473A6D4D06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29E-4935-8E8E-2473A6D4D06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C29E-4935-8E8E-2473A6D4D06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C29E-4935-8E8E-2473A6D4D06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9E-4935-8E8E-2473A6D4D061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29E-4935-8E8E-2473A6D4D061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9E-4935-8E8E-2473A6D4D061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29E-4935-8E8E-2473A6D4D061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9E-4935-8E8E-2473A6D4D061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29E-4935-8E8E-2473A6D4D061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9E-4935-8E8E-2473A6D4D061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29E-4935-8E8E-2473A6D4D061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9E-4935-8E8E-2473A6D4D061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29E-4935-8E8E-2473A6D4D061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9E-4935-8E8E-2473A6D4D061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29E-4935-8E8E-2473A6D4D061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9E-4935-8E8E-2473A6D4D061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29E-4935-8E8E-2473A6D4D061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9E-4935-8E8E-2473A6D4D061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29E-4935-8E8E-2473A6D4D0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C29E-4935-8E8E-2473A6D4D061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29E-4935-8E8E-2473A6D4D061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29E-4935-8E8E-2473A6D4D061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29E-4935-8E8E-2473A6D4D061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9E-4935-8E8E-2473A6D4D061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29E-4935-8E8E-2473A6D4D061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9E-4935-8E8E-2473A6D4D061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29E-4935-8E8E-2473A6D4D061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9E-4935-8E8E-2473A6D4D061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29E-4935-8E8E-2473A6D4D061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9E-4935-8E8E-2473A6D4D061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29E-4935-8E8E-2473A6D4D061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9E-4935-8E8E-2473A6D4D061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29E-4935-8E8E-2473A6D4D061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9E-4935-8E8E-2473A6D4D061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29E-4935-8E8E-2473A6D4D061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29E-4935-8E8E-2473A6D4D0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C29E-4935-8E8E-2473A6D4D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al'!$D$7:$D$16</c:f>
              <c:numCache>
                <c:formatCode>#,##0</c:formatCode>
                <c:ptCount val="10"/>
                <c:pt idx="0">
                  <c:v>91009</c:v>
                </c:pt>
                <c:pt idx="1">
                  <c:v>41966</c:v>
                </c:pt>
                <c:pt idx="2">
                  <c:v>2244</c:v>
                </c:pt>
                <c:pt idx="3">
                  <c:v>85786</c:v>
                </c:pt>
                <c:pt idx="4">
                  <c:v>26699</c:v>
                </c:pt>
                <c:pt idx="5">
                  <c:v>43048</c:v>
                </c:pt>
                <c:pt idx="6">
                  <c:v>12382</c:v>
                </c:pt>
                <c:pt idx="7">
                  <c:v>18408</c:v>
                </c:pt>
                <c:pt idx="8">
                  <c:v>20131</c:v>
                </c:pt>
                <c:pt idx="9">
                  <c:v>66504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A-4573-9A98-2027F4AC157A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161501</c:v>
                </c:pt>
                <c:pt idx="1">
                  <c:v>104488</c:v>
                </c:pt>
                <c:pt idx="2">
                  <c:v>17500</c:v>
                </c:pt>
                <c:pt idx="3">
                  <c:v>304437</c:v>
                </c:pt>
                <c:pt idx="4">
                  <c:v>49296</c:v>
                </c:pt>
                <c:pt idx="5">
                  <c:v>122286</c:v>
                </c:pt>
                <c:pt idx="6">
                  <c:v>32685</c:v>
                </c:pt>
                <c:pt idx="7">
                  <c:v>28851</c:v>
                </c:pt>
                <c:pt idx="8">
                  <c:v>40798</c:v>
                </c:pt>
                <c:pt idx="9">
                  <c:v>52055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A-4573-9A98-2027F4AC157A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142945</c:v>
                </c:pt>
                <c:pt idx="1">
                  <c:v>100942</c:v>
                </c:pt>
                <c:pt idx="2">
                  <c:v>9811</c:v>
                </c:pt>
                <c:pt idx="3">
                  <c:v>336795</c:v>
                </c:pt>
                <c:pt idx="4">
                  <c:v>44255</c:v>
                </c:pt>
                <c:pt idx="5">
                  <c:v>128586</c:v>
                </c:pt>
                <c:pt idx="6">
                  <c:v>29315</c:v>
                </c:pt>
                <c:pt idx="7">
                  <c:v>26485</c:v>
                </c:pt>
                <c:pt idx="8">
                  <c:v>53591</c:v>
                </c:pt>
                <c:pt idx="9">
                  <c:v>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4A-4573-9A98-2027F4AC1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-0.11489712138005337</c:v>
                </c:pt>
                <c:pt idx="1">
                  <c:v>-3.3936911415664905E-2</c:v>
                </c:pt>
                <c:pt idx="2">
                  <c:v>-0.43937142857142852</c:v>
                </c:pt>
                <c:pt idx="3">
                  <c:v>0.10628800047300424</c:v>
                </c:pt>
                <c:pt idx="4">
                  <c:v>-0.10225981824083086</c:v>
                </c:pt>
                <c:pt idx="5">
                  <c:v>5.1518571218291509E-2</c:v>
                </c:pt>
                <c:pt idx="6">
                  <c:v>-0.1031054000305951</c:v>
                </c:pt>
                <c:pt idx="7">
                  <c:v>-8.2007556063914633E-2</c:v>
                </c:pt>
                <c:pt idx="8">
                  <c:v>0.31356929261238298</c:v>
                </c:pt>
                <c:pt idx="9">
                  <c:v>-7.7168379598501535E-2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4A-4573-9A98-2027F4AC157A}"/>
            </c:ext>
          </c:extLst>
        </c:ser>
        <c:ser>
          <c:idx val="4"/>
          <c:order val="4"/>
          <c:tx>
            <c:strRef>
              <c:f>'distribución españoles x mun al'!$R$5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al'!$R$7:$R$16</c:f>
              <c:numCache>
                <c:formatCode>0.0%</c:formatCode>
                <c:ptCount val="10"/>
                <c:pt idx="0">
                  <c:v>-0.2862065005168255</c:v>
                </c:pt>
                <c:pt idx="1">
                  <c:v>-9.6788625524566241E-2</c:v>
                </c:pt>
                <c:pt idx="2">
                  <c:v>5.4719415179531383E-2</c:v>
                </c:pt>
                <c:pt idx="3">
                  <c:v>9.06538515095483E-2</c:v>
                </c:pt>
                <c:pt idx="4">
                  <c:v>0.67391633255163019</c:v>
                </c:pt>
                <c:pt idx="5">
                  <c:v>0.30658239681346156</c:v>
                </c:pt>
                <c:pt idx="6">
                  <c:v>-2.8233213143751268E-3</c:v>
                </c:pt>
                <c:pt idx="7">
                  <c:v>-0.36075979918903267</c:v>
                </c:pt>
                <c:pt idx="8">
                  <c:v>0.42936014722748239</c:v>
                </c:pt>
                <c:pt idx="9">
                  <c:v>2.3936907172546151E-2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4A-4573-9A98-2027F4AC157A}"/>
            </c:ext>
          </c:extLst>
        </c:ser>
        <c:ser>
          <c:idx val="5"/>
          <c:order val="5"/>
          <c:tx>
            <c:strRef>
              <c:f>'distribución españoles x mun al'!$F$5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al'!$F$7:$F$16</c:f>
              <c:numCache>
                <c:formatCode>0.0%</c:formatCode>
                <c:ptCount val="10"/>
                <c:pt idx="0">
                  <c:v>0.32777239727074792</c:v>
                </c:pt>
                <c:pt idx="1">
                  <c:v>0.10178479104618902</c:v>
                </c:pt>
                <c:pt idx="2">
                  <c:v>6.6483648517771448E-3</c:v>
                </c:pt>
                <c:pt idx="3">
                  <c:v>0.22043589388831039</c:v>
                </c:pt>
                <c:pt idx="4">
                  <c:v>5.7809462086843809E-2</c:v>
                </c:pt>
                <c:pt idx="5">
                  <c:v>0.11866857937623337</c:v>
                </c:pt>
                <c:pt idx="6">
                  <c:v>2.3425837599306765E-2</c:v>
                </c:pt>
                <c:pt idx="7">
                  <c:v>6.1065922943048342E-2</c:v>
                </c:pt>
                <c:pt idx="8">
                  <c:v>3.4794323039169281E-2</c:v>
                </c:pt>
                <c:pt idx="9">
                  <c:v>4.7594427898373953E-2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4A-4573-9A98-2027F4AC157A}"/>
            </c:ext>
          </c:extLst>
        </c:ser>
        <c:ser>
          <c:idx val="6"/>
          <c:order val="6"/>
          <c:tx>
            <c:strRef>
              <c:f>'distribución españoles x mun al'!$T$5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0.15524624686265628</c:v>
                </c:pt>
                <c:pt idx="1">
                  <c:v>0.10962864493903426</c:v>
                </c:pt>
                <c:pt idx="2">
                  <c:v>1.0655293490290117E-2</c:v>
                </c:pt>
                <c:pt idx="3">
                  <c:v>0.36577816441364391</c:v>
                </c:pt>
                <c:pt idx="4">
                  <c:v>4.8063399593597921E-2</c:v>
                </c:pt>
                <c:pt idx="5">
                  <c:v>0.13965157157705077</c:v>
                </c:pt>
                <c:pt idx="6">
                  <c:v>3.1837725886031475E-2</c:v>
                </c:pt>
                <c:pt idx="7">
                  <c:v>2.8764187961505837E-2</c:v>
                </c:pt>
                <c:pt idx="8">
                  <c:v>5.8202816577121369E-2</c:v>
                </c:pt>
                <c:pt idx="9">
                  <c:v>5.2171948699068056E-2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4A-4573-9A98-2027F4AC1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95-4B31-8FDB-C46C0B8021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95-4B31-8FDB-C46C0B8021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95-4B31-8FDB-C46C0B8021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595-4B31-8FDB-C46C0B8021D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595-4B31-8FDB-C46C0B8021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95-4B31-8FDB-C46C0B8021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595-4B31-8FDB-C46C0B8021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595-4B31-8FDB-C46C0B8021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595-4B31-8FDB-C46C0B8021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595-4B31-8FDB-C46C0B8021DA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5-4B31-8FDB-C46C0B8021DA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5-4B31-8FDB-C46C0B8021DA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5-4B31-8FDB-C46C0B8021DA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95-4B31-8FDB-C46C0B8021DA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95-4B31-8FDB-C46C0B8021DA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95-4B31-8FDB-C46C0B8021DA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95-4B31-8FDB-C46C0B8021DA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95-4B31-8FDB-C46C0B8021DA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95-4B31-8FDB-C46C0B8021DA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595-4B31-8FDB-C46C0B8021D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88222</c:v>
                </c:pt>
                <c:pt idx="1">
                  <c:v>55491</c:v>
                </c:pt>
                <c:pt idx="2">
                  <c:v>3106</c:v>
                </c:pt>
                <c:pt idx="3">
                  <c:v>242379</c:v>
                </c:pt>
                <c:pt idx="4">
                  <c:v>29568</c:v>
                </c:pt>
                <c:pt idx="5">
                  <c:v>66129</c:v>
                </c:pt>
                <c:pt idx="6">
                  <c:v>20148</c:v>
                </c:pt>
                <c:pt idx="7">
                  <c:v>8923</c:v>
                </c:pt>
                <c:pt idx="8">
                  <c:v>19824</c:v>
                </c:pt>
                <c:pt idx="9">
                  <c:v>15765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595-4B31-8FDB-C46C0B802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42-4B70-AFEE-F0AF0B8581C5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42-4B70-AFEE-F0AF0B8581C5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2-4B70-AFEE-F0AF0B8581C5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2-4B70-AFEE-F0AF0B8581C5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2-4B70-AFEE-F0AF0B8581C5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2-4B70-AFEE-F0AF0B8581C5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42-4B70-AFEE-F0AF0B8581C5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42-4B70-AFEE-F0AF0B8581C5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42-4B70-AFEE-F0AF0B8581C5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42-4B70-AFEE-F0AF0B858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0842-4B70-AFEE-F0AF0B8581C5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42-4B70-AFEE-F0AF0B8581C5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42-4B70-AFEE-F0AF0B8581C5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42-4B70-AFEE-F0AF0B8581C5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42-4B70-AFEE-F0AF0B858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0842-4B70-AFEE-F0AF0B8581C5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0842-4B70-AFEE-F0AF0B8581C5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42-4B70-AFEE-F0AF0B8581C5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42-4B70-AFEE-F0AF0B8581C5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42-4B70-AFEE-F0AF0B8581C5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42-4B70-AFEE-F0AF0B8581C5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42-4B70-AFEE-F0AF0B8581C5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42-4B70-AFEE-F0AF0B8581C5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42-4B70-AFEE-F0AF0B8581C5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42-4B70-AFEE-F0AF0B8581C5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42-4B70-AFEE-F0AF0B8581C5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42-4B70-AFEE-F0AF0B8581C5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42-4B70-AFEE-F0AF0B8581C5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42-4B70-AFEE-F0AF0B8581C5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42-4B70-AFEE-F0AF0B8581C5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42-4B70-AFEE-F0AF0B8581C5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42-4B70-AFEE-F0AF0B8581C5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42-4B70-AFEE-F0AF0B8581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0842-4B70-AFEE-F0AF0B8581C5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842-4B70-AFEE-F0AF0B8581C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842-4B70-AFEE-F0AF0B8581C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842-4B70-AFEE-F0AF0B8581C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842-4B70-AFEE-F0AF0B8581C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842-4B70-AFEE-F0AF0B8581C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0842-4B70-AFEE-F0AF0B8581C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0842-4B70-AFEE-F0AF0B8581C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0842-4B70-AFEE-F0AF0B8581C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0842-4B70-AFEE-F0AF0B8581C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0842-4B70-AFEE-F0AF0B8581C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0842-4B70-AFEE-F0AF0B8581C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0842-4B70-AFEE-F0AF0B8581C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0842-4B70-AFEE-F0AF0B8581C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0842-4B70-AFEE-F0AF0B8581C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0842-4B70-AFEE-F0AF0B8581C5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0842-4B70-AFEE-F0AF0B8581C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842-4B70-AFEE-F0AF0B8581C5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842-4B70-AFEE-F0AF0B8581C5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842-4B70-AFEE-F0AF0B8581C5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842-4B70-AFEE-F0AF0B8581C5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842-4B70-AFEE-F0AF0B8581C5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842-4B70-AFEE-F0AF0B8581C5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842-4B70-AFEE-F0AF0B8581C5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842-4B70-AFEE-F0AF0B8581C5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842-4B70-AFEE-F0AF0B8581C5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842-4B70-AFEE-F0AF0B8581C5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842-4B70-AFEE-F0AF0B8581C5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842-4B70-AFEE-F0AF0B8581C5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842-4B70-AFEE-F0AF0B8581C5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842-4B70-AFEE-F0AF0B8581C5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842-4B70-AFEE-F0AF0B8581C5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842-4B70-AFEE-F0AF0B8581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0842-4B70-AFEE-F0AF0B8581C5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842-4B70-AFEE-F0AF0B8581C5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842-4B70-AFEE-F0AF0B8581C5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842-4B70-AFEE-F0AF0B8581C5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842-4B70-AFEE-F0AF0B8581C5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842-4B70-AFEE-F0AF0B8581C5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842-4B70-AFEE-F0AF0B8581C5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842-4B70-AFEE-F0AF0B8581C5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842-4B70-AFEE-F0AF0B8581C5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842-4B70-AFEE-F0AF0B8581C5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842-4B70-AFEE-F0AF0B8581C5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842-4B70-AFEE-F0AF0B8581C5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842-4B70-AFEE-F0AF0B8581C5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842-4B70-AFEE-F0AF0B8581C5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842-4B70-AFEE-F0AF0B8581C5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842-4B70-AFEE-F0AF0B8581C5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842-4B70-AFEE-F0AF0B8581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0842-4B70-AFEE-F0AF0B858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munici'!$D$7:$D$16</c:f>
              <c:numCache>
                <c:formatCode>#,##0</c:formatCode>
                <c:ptCount val="10"/>
                <c:pt idx="0">
                  <c:v>38835</c:v>
                </c:pt>
                <c:pt idx="1">
                  <c:v>21414</c:v>
                </c:pt>
                <c:pt idx="2">
                  <c:v>652</c:v>
                </c:pt>
                <c:pt idx="3">
                  <c:v>65110</c:v>
                </c:pt>
                <c:pt idx="4">
                  <c:v>24100</c:v>
                </c:pt>
                <c:pt idx="5">
                  <c:v>23563</c:v>
                </c:pt>
                <c:pt idx="6">
                  <c:v>5893</c:v>
                </c:pt>
                <c:pt idx="7">
                  <c:v>5089</c:v>
                </c:pt>
                <c:pt idx="8">
                  <c:v>12942</c:v>
                </c:pt>
                <c:pt idx="9">
                  <c:v>30869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A-4EEC-A3DF-2AE243B27B7E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92954</c:v>
                </c:pt>
                <c:pt idx="1">
                  <c:v>58131</c:v>
                </c:pt>
                <c:pt idx="2">
                  <c:v>4579</c:v>
                </c:pt>
                <c:pt idx="3">
                  <c:v>221702</c:v>
                </c:pt>
                <c:pt idx="4">
                  <c:v>31028</c:v>
                </c:pt>
                <c:pt idx="5">
                  <c:v>66570</c:v>
                </c:pt>
                <c:pt idx="6">
                  <c:v>22489</c:v>
                </c:pt>
                <c:pt idx="7">
                  <c:v>9698</c:v>
                </c:pt>
                <c:pt idx="8">
                  <c:v>12212</c:v>
                </c:pt>
                <c:pt idx="9">
                  <c:v>13546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A-4EEC-A3DF-2AE243B27B7E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88222</c:v>
                </c:pt>
                <c:pt idx="1">
                  <c:v>55491</c:v>
                </c:pt>
                <c:pt idx="2">
                  <c:v>3106</c:v>
                </c:pt>
                <c:pt idx="3">
                  <c:v>242379</c:v>
                </c:pt>
                <c:pt idx="4">
                  <c:v>29568</c:v>
                </c:pt>
                <c:pt idx="5">
                  <c:v>66129</c:v>
                </c:pt>
                <c:pt idx="6">
                  <c:v>20148</c:v>
                </c:pt>
                <c:pt idx="7">
                  <c:v>8923</c:v>
                </c:pt>
                <c:pt idx="8">
                  <c:v>19824</c:v>
                </c:pt>
                <c:pt idx="9">
                  <c:v>15765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A-4EEC-A3DF-2AE243B2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-5.0906900187189352E-2</c:v>
                </c:pt>
                <c:pt idx="1">
                  <c:v>-4.5414666873096921E-2</c:v>
                </c:pt>
                <c:pt idx="2">
                  <c:v>-0.32168595763267094</c:v>
                </c:pt>
                <c:pt idx="3">
                  <c:v>9.3264832973992018E-2</c:v>
                </c:pt>
                <c:pt idx="4">
                  <c:v>-4.7054273559365756E-2</c:v>
                </c:pt>
                <c:pt idx="5">
                  <c:v>-6.6246056782334195E-3</c:v>
                </c:pt>
                <c:pt idx="6">
                  <c:v>-0.10409533549735428</c:v>
                </c:pt>
                <c:pt idx="7">
                  <c:v>-7.9913384202928484E-2</c:v>
                </c:pt>
                <c:pt idx="8">
                  <c:v>0.6233213232885686</c:v>
                </c:pt>
                <c:pt idx="9">
                  <c:v>0.16381219548206105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6A-4EEC-A3DF-2AE243B27B7E}"/>
            </c:ext>
          </c:extLst>
        </c:ser>
        <c:ser>
          <c:idx val="4"/>
          <c:order val="4"/>
          <c:tx>
            <c:strRef>
              <c:f>'distribución peninsula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munici'!$R$7:$R$16</c:f>
              <c:numCache>
                <c:formatCode>0.0%</c:formatCode>
                <c:ptCount val="10"/>
                <c:pt idx="0">
                  <c:v>-9.4657553927303351E-2</c:v>
                </c:pt>
                <c:pt idx="1">
                  <c:v>-0.16215971372922044</c:v>
                </c:pt>
                <c:pt idx="2">
                  <c:v>-0.23270750988142297</c:v>
                </c:pt>
                <c:pt idx="3">
                  <c:v>-1.5279921995612233E-2</c:v>
                </c:pt>
                <c:pt idx="4">
                  <c:v>0.85158745068570352</c:v>
                </c:pt>
                <c:pt idx="5">
                  <c:v>0.36399075945711812</c:v>
                </c:pt>
                <c:pt idx="6">
                  <c:v>0.35942244113082777</c:v>
                </c:pt>
                <c:pt idx="7">
                  <c:v>-0.51547567332754129</c:v>
                </c:pt>
                <c:pt idx="8">
                  <c:v>0.18465399784869119</c:v>
                </c:pt>
                <c:pt idx="9">
                  <c:v>-0.12673793829280455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6A-4EEC-A3DF-2AE243B27B7E}"/>
            </c:ext>
          </c:extLst>
        </c:ser>
        <c:ser>
          <c:idx val="5"/>
          <c:order val="5"/>
          <c:tx>
            <c:strRef>
              <c:f>'distribución peninsula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munici'!$F$7:$F$16</c:f>
              <c:numCache>
                <c:formatCode>0.0%</c:formatCode>
                <c:ptCount val="10"/>
                <c:pt idx="0">
                  <c:v>0.33414501407224267</c:v>
                </c:pt>
                <c:pt idx="1">
                  <c:v>9.6956974701062029E-2</c:v>
                </c:pt>
                <c:pt idx="2">
                  <c:v>6.935049991447808E-3</c:v>
                </c:pt>
                <c:pt idx="3">
                  <c:v>0.29641585420845579</c:v>
                </c:pt>
                <c:pt idx="4">
                  <c:v>5.4326631524933527E-2</c:v>
                </c:pt>
                <c:pt idx="5">
                  <c:v>0.12433020789600535</c:v>
                </c:pt>
                <c:pt idx="6">
                  <c:v>2.44872572343767E-2</c:v>
                </c:pt>
                <c:pt idx="7">
                  <c:v>3.109576899752764E-2</c:v>
                </c:pt>
                <c:pt idx="8">
                  <c:v>1.0949915255555037E-2</c:v>
                </c:pt>
                <c:pt idx="9">
                  <c:v>2.0357326118393432E-2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6A-4EEC-A3DF-2AE243B27B7E}"/>
            </c:ext>
          </c:extLst>
        </c:ser>
        <c:ser>
          <c:idx val="6"/>
          <c:order val="6"/>
          <c:tx>
            <c:strRef>
              <c:f>'distribución peninsula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0.16053352257735803</c:v>
                </c:pt>
                <c:pt idx="1">
                  <c:v>0.10097442476185277</c:v>
                </c:pt>
                <c:pt idx="2">
                  <c:v>5.6518455841544522E-3</c:v>
                </c:pt>
                <c:pt idx="3">
                  <c:v>0.44104593716734447</c:v>
                </c:pt>
                <c:pt idx="4">
                  <c:v>5.3803531948576573E-2</c:v>
                </c:pt>
                <c:pt idx="5">
                  <c:v>0.12033190490487758</c:v>
                </c:pt>
                <c:pt idx="6">
                  <c:v>3.6662390479569831E-2</c:v>
                </c:pt>
                <c:pt idx="7">
                  <c:v>1.6236773389378678E-2</c:v>
                </c:pt>
                <c:pt idx="8">
                  <c:v>3.6072822556432023E-2</c:v>
                </c:pt>
                <c:pt idx="9">
                  <c:v>2.8686846630455551E-2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6A-4EEC-A3DF-2AE243B2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octubre 2024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octubre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CF-4E14-B210-10C57BCDDE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CF-4E14-B210-10C57BCDDE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6CF-4E14-B210-10C57BCDDE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6CF-4E14-B210-10C57BCDDEA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6CF-4E14-B210-10C57BCDDE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CF-4E14-B210-10C57BCDDE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CF-4E14-B210-10C57BCDDEA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6CF-4E14-B210-10C57BCDDEA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6CF-4E14-B210-10C57BCDDE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6CF-4E14-B210-10C57BCDDEAF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CF-4E14-B210-10C57BCDDEAF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F-4E14-B210-10C57BCDDEAF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F-4E14-B210-10C57BCDDEAF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CF-4E14-B210-10C57BCDDEAF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F-4E14-B210-10C57BCDDEAF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CF-4E14-B210-10C57BCDDEAF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CF-4E14-B210-10C57BCDDEAF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CF-4E14-B210-10C57BCDDEAF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CF-4E14-B210-10C57BCDDEAF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6CF-4E14-B210-10C57BCDDEA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54723</c:v>
                </c:pt>
                <c:pt idx="1">
                  <c:v>45451</c:v>
                </c:pt>
                <c:pt idx="2">
                  <c:v>6705</c:v>
                </c:pt>
                <c:pt idx="3">
                  <c:v>94416</c:v>
                </c:pt>
                <c:pt idx="4">
                  <c:v>14687</c:v>
                </c:pt>
                <c:pt idx="5">
                  <c:v>62457</c:v>
                </c:pt>
                <c:pt idx="6">
                  <c:v>9167</c:v>
                </c:pt>
                <c:pt idx="7">
                  <c:v>17562</c:v>
                </c:pt>
                <c:pt idx="8">
                  <c:v>33767</c:v>
                </c:pt>
                <c:pt idx="9">
                  <c:v>32273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6CF-4E14-B210-10C57BCDD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4E-4DEE-B4BA-2198FA1CAB6C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4E-4DEE-B4BA-2198FA1CAB6C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4E-4DEE-B4BA-2198FA1CAB6C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4E-4DEE-B4BA-2198FA1CAB6C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4E-4DEE-B4BA-2198FA1CAB6C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4E-4DEE-B4BA-2198FA1CAB6C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4E-4DEE-B4BA-2198FA1CAB6C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4E-4DEE-B4BA-2198FA1CAB6C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4E-4DEE-B4BA-2198FA1CAB6C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E-4DEE-B4BA-2198FA1CA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974E-4DEE-B4BA-2198FA1CAB6C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4E-4DEE-B4BA-2198FA1CAB6C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4E-4DEE-B4BA-2198FA1CAB6C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4E-4DEE-B4BA-2198FA1CAB6C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4E-4DEE-B4BA-2198FA1CA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974E-4DEE-B4BA-2198FA1CAB6C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974E-4DEE-B4BA-2198FA1CAB6C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4E-4DEE-B4BA-2198FA1CAB6C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4E-4DEE-B4BA-2198FA1CAB6C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4E-4DEE-B4BA-2198FA1CAB6C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4E-4DEE-B4BA-2198FA1CAB6C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4E-4DEE-B4BA-2198FA1CAB6C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4E-4DEE-B4BA-2198FA1CAB6C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4E-4DEE-B4BA-2198FA1CAB6C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4E-4DEE-B4BA-2198FA1CAB6C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4E-4DEE-B4BA-2198FA1CAB6C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4E-4DEE-B4BA-2198FA1CAB6C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4E-4DEE-B4BA-2198FA1CAB6C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4E-4DEE-B4BA-2198FA1CAB6C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4E-4DEE-B4BA-2198FA1CAB6C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4E-4DEE-B4BA-2198FA1CAB6C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4E-4DEE-B4BA-2198FA1CAB6C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4E-4DEE-B4BA-2198FA1CAB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974E-4DEE-B4BA-2198FA1CAB6C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74E-4DEE-B4BA-2198FA1CAB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74E-4DEE-B4BA-2198FA1CAB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74E-4DEE-B4BA-2198FA1CAB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74E-4DEE-B4BA-2198FA1CAB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74E-4DEE-B4BA-2198FA1CAB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74E-4DEE-B4BA-2198FA1CAB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74E-4DEE-B4BA-2198FA1CAB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74E-4DEE-B4BA-2198FA1CAB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74E-4DEE-B4BA-2198FA1CAB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74E-4DEE-B4BA-2198FA1CAB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974E-4DEE-B4BA-2198FA1CAB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974E-4DEE-B4BA-2198FA1CAB6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974E-4DEE-B4BA-2198FA1CAB6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974E-4DEE-B4BA-2198FA1CAB6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974E-4DEE-B4BA-2198FA1CAB6C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974E-4DEE-B4BA-2198FA1CAB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4E-4DEE-B4BA-2198FA1CAB6C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74E-4DEE-B4BA-2198FA1CAB6C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74E-4DEE-B4BA-2198FA1CAB6C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74E-4DEE-B4BA-2198FA1CAB6C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74E-4DEE-B4BA-2198FA1CAB6C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74E-4DEE-B4BA-2198FA1CAB6C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74E-4DEE-B4BA-2198FA1CAB6C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74E-4DEE-B4BA-2198FA1CAB6C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74E-4DEE-B4BA-2198FA1CAB6C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74E-4DEE-B4BA-2198FA1CAB6C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74E-4DEE-B4BA-2198FA1CAB6C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74E-4DEE-B4BA-2198FA1CAB6C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74E-4DEE-B4BA-2198FA1CAB6C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74E-4DEE-B4BA-2198FA1CAB6C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74E-4DEE-B4BA-2198FA1CAB6C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74E-4DEE-B4BA-2198FA1CAB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974E-4DEE-B4BA-2198FA1CAB6C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74E-4DEE-B4BA-2198FA1CAB6C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74E-4DEE-B4BA-2198FA1CAB6C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74E-4DEE-B4BA-2198FA1CAB6C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74E-4DEE-B4BA-2198FA1CAB6C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74E-4DEE-B4BA-2198FA1CAB6C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74E-4DEE-B4BA-2198FA1CAB6C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74E-4DEE-B4BA-2198FA1CAB6C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74E-4DEE-B4BA-2198FA1CAB6C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74E-4DEE-B4BA-2198FA1CAB6C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74E-4DEE-B4BA-2198FA1CAB6C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74E-4DEE-B4BA-2198FA1CAB6C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74E-4DEE-B4BA-2198FA1CAB6C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74E-4DEE-B4BA-2198FA1CAB6C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74E-4DEE-B4BA-2198FA1CAB6C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74E-4DEE-B4BA-2198FA1CAB6C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74E-4DEE-B4BA-2198FA1CAB6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974E-4DEE-B4BA-2198FA1CA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munici'!$D$5</c:f>
              <c:strCache>
                <c:ptCount val="1"/>
                <c:pt idx="0">
                  <c:v>acumulado octubre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munici'!$D$7:$D$16</c:f>
              <c:numCache>
                <c:formatCode>#,##0</c:formatCode>
                <c:ptCount val="10"/>
                <c:pt idx="0">
                  <c:v>52174</c:v>
                </c:pt>
                <c:pt idx="1">
                  <c:v>20552</c:v>
                </c:pt>
                <c:pt idx="2">
                  <c:v>1592</c:v>
                </c:pt>
                <c:pt idx="3">
                  <c:v>20676</c:v>
                </c:pt>
                <c:pt idx="4">
                  <c:v>2599</c:v>
                </c:pt>
                <c:pt idx="5">
                  <c:v>19485</c:v>
                </c:pt>
                <c:pt idx="6">
                  <c:v>6489</c:v>
                </c:pt>
                <c:pt idx="7">
                  <c:v>13319</c:v>
                </c:pt>
                <c:pt idx="8">
                  <c:v>7189</c:v>
                </c:pt>
                <c:pt idx="9">
                  <c:v>35635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5-44A0-B5A5-D7BE2034725B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octubre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68547</c:v>
                </c:pt>
                <c:pt idx="1">
                  <c:v>46357</c:v>
                </c:pt>
                <c:pt idx="2">
                  <c:v>12921</c:v>
                </c:pt>
                <c:pt idx="3">
                  <c:v>82735</c:v>
                </c:pt>
                <c:pt idx="4">
                  <c:v>18268</c:v>
                </c:pt>
                <c:pt idx="5">
                  <c:v>55716</c:v>
                </c:pt>
                <c:pt idx="6">
                  <c:v>10196</c:v>
                </c:pt>
                <c:pt idx="7">
                  <c:v>19153</c:v>
                </c:pt>
                <c:pt idx="8">
                  <c:v>28586</c:v>
                </c:pt>
                <c:pt idx="9">
                  <c:v>38509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5-44A0-B5A5-D7BE2034725B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octubre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54723</c:v>
                </c:pt>
                <c:pt idx="1">
                  <c:v>45451</c:v>
                </c:pt>
                <c:pt idx="2">
                  <c:v>6705</c:v>
                </c:pt>
                <c:pt idx="3">
                  <c:v>94416</c:v>
                </c:pt>
                <c:pt idx="4">
                  <c:v>14687</c:v>
                </c:pt>
                <c:pt idx="5">
                  <c:v>62457</c:v>
                </c:pt>
                <c:pt idx="6">
                  <c:v>9167</c:v>
                </c:pt>
                <c:pt idx="7">
                  <c:v>17562</c:v>
                </c:pt>
                <c:pt idx="8">
                  <c:v>33767</c:v>
                </c:pt>
                <c:pt idx="9">
                  <c:v>32273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85-44A0-B5A5-D7BE20347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24/23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-0.20167184559499318</c:v>
                </c:pt>
                <c:pt idx="1">
                  <c:v>-1.9543973941368087E-2</c:v>
                </c:pt>
                <c:pt idx="2">
                  <c:v>-0.48107731599721382</c:v>
                </c:pt>
                <c:pt idx="3">
                  <c:v>0.14118571342237263</c:v>
                </c:pt>
                <c:pt idx="4">
                  <c:v>-0.19602583753010727</c:v>
                </c:pt>
                <c:pt idx="5">
                  <c:v>0.12098858496661635</c:v>
                </c:pt>
                <c:pt idx="6">
                  <c:v>-0.10092193016869355</c:v>
                </c:pt>
                <c:pt idx="7">
                  <c:v>-8.3067926695556848E-2</c:v>
                </c:pt>
                <c:pt idx="8">
                  <c:v>0.1812425662911914</c:v>
                </c:pt>
                <c:pt idx="9">
                  <c:v>-0.16193617076527567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85-44A0-B5A5-D7BE2034725B}"/>
            </c:ext>
          </c:extLst>
        </c:ser>
        <c:ser>
          <c:idx val="4"/>
          <c:order val="4"/>
          <c:tx>
            <c:strRef>
              <c:f>'distribución canarias x munici'!$R$5</c:f>
              <c:strCache>
                <c:ptCount val="1"/>
                <c:pt idx="0">
                  <c:v>var. 24/19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munici'!$R$7:$R$16</c:f>
              <c:numCache>
                <c:formatCode>0.0%</c:formatCode>
                <c:ptCount val="10"/>
                <c:pt idx="0">
                  <c:v>-0.46775275981131159</c:v>
                </c:pt>
                <c:pt idx="1">
                  <c:v>-1.691266912669076E-3</c:v>
                </c:pt>
                <c:pt idx="2">
                  <c:v>0.27617053673391712</c:v>
                </c:pt>
                <c:pt idx="3">
                  <c:v>0.50677454876238803</c:v>
                </c:pt>
                <c:pt idx="4">
                  <c:v>0.40290381125226871</c:v>
                </c:pt>
                <c:pt idx="5">
                  <c:v>0.25084114395577983</c:v>
                </c:pt>
                <c:pt idx="6">
                  <c:v>-0.37113260616038968</c:v>
                </c:pt>
                <c:pt idx="7">
                  <c:v>-0.23696558915537014</c:v>
                </c:pt>
                <c:pt idx="8">
                  <c:v>0.62661977937280211</c:v>
                </c:pt>
                <c:pt idx="9">
                  <c:v>0.118183078095766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85-44A0-B5A5-D7BE2034725B}"/>
            </c:ext>
          </c:extLst>
        </c:ser>
        <c:ser>
          <c:idx val="5"/>
          <c:order val="5"/>
          <c:tx>
            <c:strRef>
              <c:f>'distribución canarias x munici'!$F$5</c:f>
              <c:strCache>
                <c:ptCount val="1"/>
                <c:pt idx="0">
                  <c:v>%/s total Tenerife 2021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munici'!$F$7:$F$16</c:f>
              <c:numCache>
                <c:formatCode>0.0%</c:formatCode>
                <c:ptCount val="10"/>
                <c:pt idx="0">
                  <c:v>0.32215952667908404</c:v>
                </c:pt>
                <c:pt idx="1">
                  <c:v>0.10603703297907308</c:v>
                </c:pt>
                <c:pt idx="2">
                  <c:v>6.3958584419853181E-3</c:v>
                </c:pt>
                <c:pt idx="3">
                  <c:v>0.15351429823600307</c:v>
                </c:pt>
                <c:pt idx="4">
                  <c:v>6.0877068039881667E-2</c:v>
                </c:pt>
                <c:pt idx="5">
                  <c:v>0.11368193272707351</c:v>
                </c:pt>
                <c:pt idx="6">
                  <c:v>2.2490960885285415E-2</c:v>
                </c:pt>
                <c:pt idx="7">
                  <c:v>8.7463021803440344E-2</c:v>
                </c:pt>
                <c:pt idx="8">
                  <c:v>5.5795989920017532E-2</c:v>
                </c:pt>
                <c:pt idx="9">
                  <c:v>7.1584310288156025E-2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85-44A0-B5A5-D7BE2034725B}"/>
            </c:ext>
          </c:extLst>
        </c:ser>
        <c:ser>
          <c:idx val="6"/>
          <c:order val="6"/>
          <c:tx>
            <c:strRef>
              <c:f>'distribución canarias x munici'!$T$5</c:f>
              <c:strCache>
                <c:ptCount val="1"/>
                <c:pt idx="0">
                  <c:v>%/s total Tenerife 2024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0.14741869787289066</c:v>
                </c:pt>
                <c:pt idx="1">
                  <c:v>0.12244078791405358</c:v>
                </c:pt>
                <c:pt idx="2">
                  <c:v>1.8062649511863968E-2</c:v>
                </c:pt>
                <c:pt idx="3">
                  <c:v>0.25434796663865</c:v>
                </c:pt>
                <c:pt idx="4">
                  <c:v>3.9565418848731708E-2</c:v>
                </c:pt>
                <c:pt idx="5">
                  <c:v>0.16825337815995345</c:v>
                </c:pt>
                <c:pt idx="6">
                  <c:v>2.469504967565354E-2</c:v>
                </c:pt>
                <c:pt idx="7">
                  <c:v>4.7310402793043251E-2</c:v>
                </c:pt>
                <c:pt idx="8">
                  <c:v>9.0965173164371457E-2</c:v>
                </c:pt>
                <c:pt idx="9">
                  <c:v>8.6940475420788352E-2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85-44A0-B5A5-D7BE20347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españo'!$C$8:$C$21</c:f>
              <c:numCache>
                <c:formatCode>#,##0</c:formatCode>
                <c:ptCount val="14"/>
                <c:pt idx="0">
                  <c:v>1041269</c:v>
                </c:pt>
                <c:pt idx="1">
                  <c:v>1016781</c:v>
                </c:pt>
                <c:pt idx="2">
                  <c:v>800301</c:v>
                </c:pt>
                <c:pt idx="3">
                  <c:v>456683</c:v>
                </c:pt>
                <c:pt idx="4">
                  <c:v>1047557</c:v>
                </c:pt>
                <c:pt idx="5">
                  <c:v>1028693</c:v>
                </c:pt>
                <c:pt idx="6">
                  <c:v>971172</c:v>
                </c:pt>
                <c:pt idx="7">
                  <c:v>963516</c:v>
                </c:pt>
                <c:pt idx="8">
                  <c:v>938320</c:v>
                </c:pt>
                <c:pt idx="9">
                  <c:v>935434</c:v>
                </c:pt>
                <c:pt idx="10">
                  <c:v>960747</c:v>
                </c:pt>
                <c:pt idx="11">
                  <c:v>981262</c:v>
                </c:pt>
                <c:pt idx="12">
                  <c:v>1049556</c:v>
                </c:pt>
                <c:pt idx="13">
                  <c:v>1189792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4-49B4-958D-EA2FF360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españo'!$D$8:$D$21</c:f>
              <c:numCache>
                <c:formatCode>0.0%</c:formatCode>
                <c:ptCount val="14"/>
                <c:pt idx="0">
                  <c:v>2.4083848931087504E-2</c:v>
                </c:pt>
                <c:pt idx="1">
                  <c:v>0.27049822504282761</c:v>
                </c:pt>
                <c:pt idx="2">
                  <c:v>0.75242126376501872</c:v>
                </c:pt>
                <c:pt idx="3">
                  <c:v>-0.5640494980225419</c:v>
                </c:pt>
                <c:pt idx="4">
                  <c:v>1.8337832570067158E-2</c:v>
                </c:pt>
                <c:pt idx="5">
                  <c:v>5.9228437393170408E-2</c:v>
                </c:pt>
                <c:pt idx="6">
                  <c:v>7.945898148032926E-3</c:v>
                </c:pt>
                <c:pt idx="7">
                  <c:v>2.6852246568334959E-2</c:v>
                </c:pt>
                <c:pt idx="8">
                  <c:v>3.0851989557787451E-3</c:v>
                </c:pt>
                <c:pt idx="9">
                  <c:v>-2.6347206912954224E-2</c:v>
                </c:pt>
                <c:pt idx="10">
                  <c:v>-2.0906750694513754E-2</c:v>
                </c:pt>
                <c:pt idx="11">
                  <c:v>-6.5069419830861785E-2</c:v>
                </c:pt>
                <c:pt idx="12">
                  <c:v>-0.1178659799359888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4-49B4-958D-EA2FF360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penins'!$C$8:$C$21</c:f>
              <c:numCache>
                <c:formatCode>#,##0</c:formatCode>
                <c:ptCount val="14"/>
                <c:pt idx="0">
                  <c:v>15069</c:v>
                </c:pt>
                <c:pt idx="1">
                  <c:v>9037</c:v>
                </c:pt>
                <c:pt idx="2">
                  <c:v>4744</c:v>
                </c:pt>
                <c:pt idx="3">
                  <c:v>15343</c:v>
                </c:pt>
                <c:pt idx="4">
                  <c:v>19152</c:v>
                </c:pt>
                <c:pt idx="5">
                  <c:v>15406</c:v>
                </c:pt>
                <c:pt idx="6">
                  <c:v>11401</c:v>
                </c:pt>
                <c:pt idx="7">
                  <c:v>12632</c:v>
                </c:pt>
                <c:pt idx="8">
                  <c:v>17216</c:v>
                </c:pt>
                <c:pt idx="9">
                  <c:v>20614</c:v>
                </c:pt>
                <c:pt idx="10">
                  <c:v>18710</c:v>
                </c:pt>
                <c:pt idx="11">
                  <c:v>23030</c:v>
                </c:pt>
                <c:pt idx="12">
                  <c:v>17816</c:v>
                </c:pt>
                <c:pt idx="13">
                  <c:v>17988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3-4AC9-AB1C-B64219C58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penins'!$D$8:$D$21</c:f>
              <c:numCache>
                <c:formatCode>0.0%</c:formatCode>
                <c:ptCount val="14"/>
                <c:pt idx="0">
                  <c:v>0.66747814540223516</c:v>
                </c:pt>
                <c:pt idx="1">
                  <c:v>0.9049325463743676</c:v>
                </c:pt>
                <c:pt idx="2">
                  <c:v>-0.69080362380238547</c:v>
                </c:pt>
                <c:pt idx="3">
                  <c:v>-0.19888262322472849</c:v>
                </c:pt>
                <c:pt idx="4">
                  <c:v>0.24315201869401526</c:v>
                </c:pt>
                <c:pt idx="5">
                  <c:v>0.35128497500219269</c:v>
                </c:pt>
                <c:pt idx="6">
                  <c:v>-9.7450918302723233E-2</c:v>
                </c:pt>
                <c:pt idx="7">
                  <c:v>-0.26626394052044611</c:v>
                </c:pt>
                <c:pt idx="8">
                  <c:v>-0.16483942951392261</c:v>
                </c:pt>
                <c:pt idx="9">
                  <c:v>0.10176376269374665</c:v>
                </c:pt>
                <c:pt idx="10">
                  <c:v>-0.18758141554494134</c:v>
                </c:pt>
                <c:pt idx="11">
                  <c:v>0.29265828468792088</c:v>
                </c:pt>
                <c:pt idx="12">
                  <c:v>-9.5619301756726394E-3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3-4AC9-AB1C-B64219C58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canari'!$C$8:$C$21</c:f>
              <c:numCache>
                <c:formatCode>#,##0</c:formatCode>
                <c:ptCount val="14"/>
                <c:pt idx="0">
                  <c:v>31999</c:v>
                </c:pt>
                <c:pt idx="1">
                  <c:v>23338</c:v>
                </c:pt>
                <c:pt idx="2">
                  <c:v>21567</c:v>
                </c:pt>
                <c:pt idx="3">
                  <c:v>8930</c:v>
                </c:pt>
                <c:pt idx="4">
                  <c:v>22752</c:v>
                </c:pt>
                <c:pt idx="5">
                  <c:v>19683</c:v>
                </c:pt>
                <c:pt idx="6">
                  <c:v>13060</c:v>
                </c:pt>
                <c:pt idx="7">
                  <c:v>10652</c:v>
                </c:pt>
                <c:pt idx="8">
                  <c:v>10225</c:v>
                </c:pt>
                <c:pt idx="9">
                  <c:v>11894</c:v>
                </c:pt>
                <c:pt idx="10">
                  <c:v>15151</c:v>
                </c:pt>
                <c:pt idx="11">
                  <c:v>13145</c:v>
                </c:pt>
                <c:pt idx="12">
                  <c:v>10088</c:v>
                </c:pt>
                <c:pt idx="13">
                  <c:v>16357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5-4763-BFE9-5F719D824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canari'!$B$8:$B$21</c:f>
              <c:numCache>
                <c:formatCode>General</c:formatCode>
                <c:ptCount val="1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</c:numCache>
            </c:numRef>
          </c:cat>
          <c:val>
            <c:numRef>
              <c:f>'evolución anual viaj ent canari'!$D$8:$D$21</c:f>
              <c:numCache>
                <c:formatCode>0.0%</c:formatCode>
                <c:ptCount val="14"/>
                <c:pt idx="0">
                  <c:v>0.37111149198731685</c:v>
                </c:pt>
                <c:pt idx="1">
                  <c:v>8.2116196040246781E-2</c:v>
                </c:pt>
                <c:pt idx="2">
                  <c:v>1.41511758118701</c:v>
                </c:pt>
                <c:pt idx="3">
                  <c:v>-0.60750703234880454</c:v>
                </c:pt>
                <c:pt idx="4">
                  <c:v>0.15592135345221769</c:v>
                </c:pt>
                <c:pt idx="5">
                  <c:v>0.50712098009188367</c:v>
                </c:pt>
                <c:pt idx="6">
                  <c:v>0.2260608336462635</c:v>
                </c:pt>
                <c:pt idx="7">
                  <c:v>4.1760391198043978E-2</c:v>
                </c:pt>
                <c:pt idx="8">
                  <c:v>-0.14032285185807969</c:v>
                </c:pt>
                <c:pt idx="9">
                  <c:v>-0.21496930895650457</c:v>
                </c:pt>
                <c:pt idx="10">
                  <c:v>0.15260555344237359</c:v>
                </c:pt>
                <c:pt idx="11">
                  <c:v>0.30303330689928631</c:v>
                </c:pt>
                <c:pt idx="12">
                  <c:v>-0.3832609891789448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5-4763-BFE9-5F719D824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3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3" Type="http://schemas.openxmlformats.org/officeDocument/2006/relationships/image" Target="../media/image3.png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10" Type="http://schemas.openxmlformats.org/officeDocument/2006/relationships/chart" Target="../charts/chart33.xml"/><Relationship Id="rId4" Type="http://schemas.openxmlformats.org/officeDocument/2006/relationships/image" Target="../media/image2.png"/><Relationship Id="rId9" Type="http://schemas.openxmlformats.org/officeDocument/2006/relationships/chart" Target="../charts/chart32.xml"/><Relationship Id="rId14" Type="http://schemas.openxmlformats.org/officeDocument/2006/relationships/chart" Target="../charts/chart37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image" Target="../media/image3.png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5.xml"/><Relationship Id="rId1" Type="http://schemas.openxmlformats.org/officeDocument/2006/relationships/chart" Target="../charts/chart43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10" Type="http://schemas.openxmlformats.org/officeDocument/2006/relationships/chart" Target="../charts/chart49.xml"/><Relationship Id="rId4" Type="http://schemas.openxmlformats.org/officeDocument/2006/relationships/image" Target="../media/image2.png"/><Relationship Id="rId9" Type="http://schemas.openxmlformats.org/officeDocument/2006/relationships/chart" Target="../charts/chart48.xml"/><Relationship Id="rId14" Type="http://schemas.openxmlformats.org/officeDocument/2006/relationships/chart" Target="../charts/chart53.xml"/></Relationships>
</file>

<file path=xl/drawings/_rels/drawing8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image" Target="../media/image3.png"/><Relationship Id="rId7" Type="http://schemas.openxmlformats.org/officeDocument/2006/relationships/chart" Target="../charts/chart5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3.xml"/><Relationship Id="rId7" Type="http://schemas.openxmlformats.org/officeDocument/2006/relationships/chart" Target="../charts/chart64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6.png"/><Relationship Id="rId5" Type="http://schemas.openxmlformats.org/officeDocument/2006/relationships/chart" Target="../charts/chart68.xml"/><Relationship Id="rId4" Type="http://schemas.openxmlformats.org/officeDocument/2006/relationships/image" Target="../media/image5.jpeg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5" Type="http://schemas.openxmlformats.org/officeDocument/2006/relationships/chart" Target="../charts/chart70.xml"/><Relationship Id="rId4" Type="http://schemas.openxmlformats.org/officeDocument/2006/relationships/image" Target="../media/image6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5" Type="http://schemas.openxmlformats.org/officeDocument/2006/relationships/chart" Target="../charts/chart72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5" Type="http://schemas.openxmlformats.org/officeDocument/2006/relationships/chart" Target="../charts/chart74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6" Type="http://schemas.openxmlformats.org/officeDocument/2006/relationships/chart" Target="../charts/chart77.xml"/><Relationship Id="rId5" Type="http://schemas.openxmlformats.org/officeDocument/2006/relationships/image" Target="../media/image6.png"/><Relationship Id="rId4" Type="http://schemas.openxmlformats.org/officeDocument/2006/relationships/chart" Target="../charts/chart76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4" Type="http://schemas.openxmlformats.org/officeDocument/2006/relationships/image" Target="../media/image2.png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5.xml"/><Relationship Id="rId4" Type="http://schemas.openxmlformats.org/officeDocument/2006/relationships/image" Target="../media/image2.png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6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8818C-4377-4CD5-9F75-B0F6DEF5D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B08440-0F1F-464B-ACDB-6AEBB89C2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228473-A9CE-4303-A022-E2A08536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9B00B-ACC0-47C5-859C-C32EDA333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01DF22-1B60-4542-B854-0E699AB2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1BBDAE5-F78A-4F24-A025-4FE9A8F7FFFD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6362280-D422-A2DF-0BA6-1E48A16C61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9FBC705-71D3-12F7-E3FF-FB14F9528F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BED6C9-FEF5-413E-9F88-995A385C7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A58A28-4558-4E9E-9812-A4387A6C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C54B6-3CEC-435E-9F07-5B837532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AE30E-DAF0-411F-BA64-4BAFED57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EB66A-64FA-4612-8C0E-1ECD8603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2B4C48-512E-4F88-B49F-B0A70063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C4673E3-6114-48E0-973B-A408282B5C9E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DB6E108-B01A-9367-0BA3-9160FA2EAD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777CF3F-9117-2119-9E52-DE77915742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36D3E9-AC36-4786-B217-00745E7C1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79C6B5-45E6-4DF9-8547-D8F23819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DB937C-8EF0-49CF-9686-907E9F1B8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EA77657-B8F3-4438-925E-4DBE273CB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4FCC6C1-EBD5-434F-A068-4FF8EEFE6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B8D47CC-456E-4B6F-AFE5-6AF748895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A561EA2-27D2-41BE-9DE1-FE8E1841A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18527EA-DF9A-4FC6-A5E5-D6FEC6D59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619124</xdr:colOff>
      <xdr:row>134</xdr:row>
      <xdr:rowOff>95251</xdr:rowOff>
    </xdr:from>
    <xdr:to>
      <xdr:col>27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1B6D18C-E4F7-4937-A5FD-46C04A964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2129B125-2A4E-42A0-A7E3-9788F6BB0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79294B13-F38F-459C-AAC3-1569D2383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0938058-F678-4E13-954D-5C2DC732F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C83B634-8C00-4B96-A535-E3274E955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C50B1E8-ECE2-4105-801A-6174183DC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89257EA-3BAF-439E-BF41-DB84027F3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6A745C-12F9-47B4-AD86-885B23F5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4A1EE1-6B99-45B5-8638-8BC49047C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2596DB-F8AF-47FB-8E89-30F55D569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ADA541-8F7F-494B-9C9D-138E7EF4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FE09B9-F48C-48FC-BDF6-D1AE41A85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D860F85-B9B3-4AD6-80A2-97FA7C7F0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85BDC2F-F5B7-4D41-AEB7-A715A13E9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0542695-FB12-415D-9DFA-7F2AC5D09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Guía de Isora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14089A9-8801-479A-B491-64702153F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4ED37F-2B59-4672-A209-CBF03388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8D3CF1-9BA3-48EF-A8E4-E31A8801C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25</xdr:row>
      <xdr:rowOff>76200</xdr:rowOff>
    </xdr:from>
    <xdr:to>
      <xdr:col>15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69CFC8-888C-49B3-8FD0-3372CA25B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46</xdr:row>
      <xdr:rowOff>142875</xdr:rowOff>
    </xdr:from>
    <xdr:to>
      <xdr:col>15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6CD9DAE-F347-44E1-AE79-79F43FCC7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Guía de Isora 
(hotel + apartamento)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6:$D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Guía de Isora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8:$D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Guía de Isora</a:t>
          </a:fld>
          <a:endParaRPr lang="es-ES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997C89-1D84-4330-86AB-32BBB0D6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1A3D66-D92A-4FC5-8B4A-9F1E9B8CE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B18C04-EB95-402B-A01C-F0E0FE10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B4EC53-CEEE-4C3E-994A-4BC13409E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396875</xdr:colOff>
      <xdr:row>2</xdr:row>
      <xdr:rowOff>95250</xdr:rowOff>
    </xdr:from>
    <xdr:to>
      <xdr:col>40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6E50BA3-0819-48F6-93E6-BFFFCF146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P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FB8D9-6B6B-452F-BE25-1BD24215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9525</xdr:colOff>
      <xdr:row>5</xdr:row>
      <xdr:rowOff>266700</xdr:rowOff>
    </xdr:from>
    <xdr:to>
      <xdr:col>34</xdr:col>
      <xdr:colOff>443865</xdr:colOff>
      <xdr:row>29</xdr:row>
      <xdr:rowOff>53340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FC62C94-9B80-4C55-8DC1-2A1701692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FADDA2-16D9-4423-B6EC-61926A394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N$6:$V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3DB2B80-87E1-4CB0-A35C-C17E854F3095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5B8AEB-6AA2-4416-BAF0-1957163C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20D86-6017-4404-9388-EFD6DF4CD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5266CC3-15BC-4573-BFCD-4B5850472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E0438-644C-498C-B1A8-869C2E08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927314-7AC5-4E0E-92F9-7D2A69AD0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27</xdr:col>
      <xdr:colOff>561975</xdr:colOff>
      <xdr:row>3</xdr:row>
      <xdr:rowOff>257175</xdr:rowOff>
    </xdr:from>
    <xdr:to>
      <xdr:col>40</xdr:col>
      <xdr:colOff>234315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E4AF50C-DB36-4D88-B877-494797FF1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27B55D-D2D7-49C4-A33C-21B227EB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0E44C8-F987-4AE5-80F8-5E81F3543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9BAC44-10A7-451E-BA31-A543CD1E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CAA5A3-6CA6-4292-8EB3-CFAF57BFD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E4D6FC-9024-4A07-AEA1-AC8CAA4B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08C213-66DA-4566-8482-545E12230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5DED5D4-29E1-47F8-839F-0AF12E4627FA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3CF6BCA-B82F-185E-81F3-109697BBC0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D9F9814-6768-4A20-7CFF-DECCD293E3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F6627A-39DA-4954-BD2D-0250017C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731098-54B1-4A1B-AD32-0B17ADAC1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20</xdr:col>
      <xdr:colOff>695325</xdr:colOff>
      <xdr:row>2</xdr:row>
      <xdr:rowOff>38100</xdr:rowOff>
    </xdr:from>
    <xdr:to>
      <xdr:col>33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A7F92D9-49C0-4172-9FF2-90D22D378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L$5:$T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E86B6-150A-4F9B-BEEE-FDFEA059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31334A-88B8-48EE-BD48-1FD55DFFD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28</xdr:col>
      <xdr:colOff>190499</xdr:colOff>
      <xdr:row>1</xdr:row>
      <xdr:rowOff>28575</xdr:rowOff>
    </xdr:from>
    <xdr:to>
      <xdr:col>41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DDBB31F-28EB-4A43-AEAF-FB118758B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Q$4:$AB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Guía de Isora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D9BA644-4BE9-44B0-8739-009CA73CE9A4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F3608EC-ED27-1E1E-591F-8C149F9A91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93CB8CE-42AC-767A-BE0A-11BBFAFEA1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1EDF6C-B464-4356-A38B-2F1549218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B17750-2FF2-4EEC-92B6-FC7A7EF4C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4996E2-1A67-4FB1-8F64-C4619811C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B1C7DD7-BEBB-4910-AA48-13CE4442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359FC51-F221-4409-B1E9-CA42D5689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0C7878-B2AD-4D55-A914-C2CC2E170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E3B7EA2-6C60-45CE-89F5-3F1770705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ADD823F-94C7-4BB5-8DE1-562915B75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38100</xdr:colOff>
      <xdr:row>135</xdr:row>
      <xdr:rowOff>0</xdr:rowOff>
    </xdr:from>
    <xdr:to>
      <xdr:col>26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FCB25E3-C5C3-44AB-8A8A-9CC81D66C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38100</xdr:colOff>
      <xdr:row>156</xdr:row>
      <xdr:rowOff>171450</xdr:rowOff>
    </xdr:from>
    <xdr:to>
      <xdr:col>26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48593A-A71A-4E9C-A95D-B4A3B969E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51CCE5D-20D0-4C61-837E-4F653D127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3834D3C-9FC9-4880-8FCD-0A9E499AF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19050</xdr:colOff>
      <xdr:row>223</xdr:row>
      <xdr:rowOff>0</xdr:rowOff>
    </xdr:from>
    <xdr:to>
      <xdr:col>26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AE00313-175B-44DC-B43B-23773A9E6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249</xdr:row>
      <xdr:rowOff>0</xdr:rowOff>
    </xdr:from>
    <xdr:to>
      <xdr:col>26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A260AA6-8069-4936-BD11-6FEC97F0F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Guía de Isora (hotel + apartamento)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Guía de Isora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Guía de Isora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Guía de Isora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Guía de Isora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Guía de Isora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Guía de Isora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Guía de Isora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O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Guía de Isora (hotel + apartamento)</a:t>
          </a:fld>
          <a:endParaRPr lang="es-E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98A036-C218-4DA6-802D-C4409AC8F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3F66A42-A195-4C40-96DE-B668534C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B39D41-F5F3-4EEE-847E-4EB2C8FB3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7CF18B-DDBA-47C2-BF7B-EAE6C061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9928A7-8E64-4EDD-929C-F370004E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6F6A8C6-5448-4C75-90E4-7599E905E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Guía de Isora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Guía de Isora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Guía de Isora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1FC120-B143-4FEE-995C-A7E7DBA3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932E96-2BC8-49E2-BDAB-FEF77A5E8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739971-3769-4483-99F0-21BA62F3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3D5270-4149-4572-A0F4-8C5F7761D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38964A-1F66-4F39-876D-27A5F6D0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22996B-A2DF-47F5-A0CD-776B5C99B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0F2589B-13D4-4F1F-9D17-8D8E76D90FC2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FC81054-57A8-FC87-1050-1B9562B1DC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0EDD7CF-ECFC-8E0E-4C35-B6A226A8C2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428624</xdr:colOff>
      <xdr:row>2</xdr:row>
      <xdr:rowOff>114299</xdr:rowOff>
    </xdr:from>
    <xdr:to>
      <xdr:col>26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301909-7788-4A46-B169-29ABCE11D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782C23-896C-4161-AE1E-586AA11F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9AEEF6-75AA-4EBA-A601-B91D4866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323850</xdr:colOff>
      <xdr:row>25</xdr:row>
      <xdr:rowOff>76200</xdr:rowOff>
    </xdr:from>
    <xdr:to>
      <xdr:col>26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F1DE6D6-224B-4F64-9D0D-F5420884E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27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A74309D-AE79-447D-988A-95CCC75A8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2C241A9-CDE2-43E9-8DD5-509E4064A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</xdr:colOff>
      <xdr:row>90</xdr:row>
      <xdr:rowOff>76200</xdr:rowOff>
    </xdr:from>
    <xdr:to>
      <xdr:col>26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49A96B3-9414-452D-812A-56338607D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76200</xdr:colOff>
      <xdr:row>112</xdr:row>
      <xdr:rowOff>180975</xdr:rowOff>
    </xdr:from>
    <xdr:to>
      <xdr:col>26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1F3457E-9112-4185-906B-BF64B7B1C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285749</xdr:colOff>
      <xdr:row>134</xdr:row>
      <xdr:rowOff>66676</xdr:rowOff>
    </xdr:from>
    <xdr:to>
      <xdr:col>27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6D911D81-7309-4365-8751-E0B87667B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157</xdr:row>
      <xdr:rowOff>323850</xdr:rowOff>
    </xdr:from>
    <xdr:to>
      <xdr:col>26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EC008D56-35FF-4386-A46F-D16C12B00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752475</xdr:colOff>
      <xdr:row>179</xdr:row>
      <xdr:rowOff>104775</xdr:rowOff>
    </xdr:from>
    <xdr:to>
      <xdr:col>26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B14D4031-441C-4FD8-890D-5A53764C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609600</xdr:colOff>
      <xdr:row>201</xdr:row>
      <xdr:rowOff>0</xdr:rowOff>
    </xdr:from>
    <xdr:to>
      <xdr:col>26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3952B5-FD6C-46A4-B164-6C0022EAC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223</xdr:row>
      <xdr:rowOff>0</xdr:rowOff>
    </xdr:from>
    <xdr:to>
      <xdr:col>26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167D492-C489-4E67-A9DD-D0A22B746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245</xdr:row>
      <xdr:rowOff>0</xdr:rowOff>
    </xdr:from>
    <xdr:to>
      <xdr:col>26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8A6FDBD3-C1AE-4548-B467-3036C773C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267</xdr:row>
      <xdr:rowOff>0</xdr:rowOff>
    </xdr:from>
    <xdr:to>
      <xdr:col>26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65035D4-B4EA-490D-BF5D-720B8B86B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O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O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O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O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O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O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O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O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Guía de Isora (hotel + apartamento)</a:t>
          </a:fld>
          <a:endParaRPr lang="es-ES" sz="1100"/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2</xdr:row>
      <xdr:rowOff>142874</xdr:rowOff>
    </xdr:from>
    <xdr:to>
      <xdr:col>26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87B420-B12A-4E11-8271-1A0D3B66F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148CCA-220B-45DE-B92A-78308AA7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A4DF44-4323-4EB7-9920-4B7796F89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15</xdr:col>
      <xdr:colOff>342900</xdr:colOff>
      <xdr:row>25</xdr:row>
      <xdr:rowOff>114300</xdr:rowOff>
    </xdr:from>
    <xdr:to>
      <xdr:col>26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B258B68-E306-478B-88EF-D0CB76186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676275</xdr:colOff>
      <xdr:row>46</xdr:row>
      <xdr:rowOff>142875</xdr:rowOff>
    </xdr:from>
    <xdr:to>
      <xdr:col>26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1825911-4C39-4A76-9477-C2801CE69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69</xdr:row>
      <xdr:rowOff>0</xdr:rowOff>
    </xdr:from>
    <xdr:to>
      <xdr:col>26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130BB02-0A6A-4B65-A632-79071B141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</xdr:colOff>
      <xdr:row>91</xdr:row>
      <xdr:rowOff>0</xdr:rowOff>
    </xdr:from>
    <xdr:to>
      <xdr:col>26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57FAF4D-E701-4296-A9D0-0A9C4D73A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Guía de Isora
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Guía de Isora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Guía de Isora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O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Guía de Isora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O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Guía de Isora</a:t>
          </a:fld>
          <a:endParaRPr lang="es-ES" sz="1100"/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0E77754-151D-4372-8A44-B40EB3DAF654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52B5BE9-200B-363E-1F59-0BECF25597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9147EA7-E9FB-F336-F7CC-134408275A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704849</xdr:colOff>
      <xdr:row>3</xdr:row>
      <xdr:rowOff>104774</xdr:rowOff>
    </xdr:from>
    <xdr:to>
      <xdr:col>26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AFD73C-E68E-4AC1-86E1-3CB760A0B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228599</xdr:colOff>
      <xdr:row>91</xdr:row>
      <xdr:rowOff>419099</xdr:rowOff>
    </xdr:from>
    <xdr:to>
      <xdr:col>27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780F5A53-02D1-4E9D-8C0E-2BBE427EB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228599</xdr:colOff>
      <xdr:row>69</xdr:row>
      <xdr:rowOff>419099</xdr:rowOff>
    </xdr:from>
    <xdr:to>
      <xdr:col>27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8D9DC9B-A90E-4943-802B-A9DFBBCCB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1B6CDD-A380-41FB-BB66-B41FDDAB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0DAAA0-5FFA-45F0-A674-AC4C9987B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15</xdr:col>
      <xdr:colOff>904875</xdr:colOff>
      <xdr:row>24</xdr:row>
      <xdr:rowOff>180975</xdr:rowOff>
    </xdr:from>
    <xdr:to>
      <xdr:col>27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000603F-0894-4A39-A24B-3023FF8A7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838200</xdr:colOff>
      <xdr:row>47</xdr:row>
      <xdr:rowOff>114300</xdr:rowOff>
    </xdr:from>
    <xdr:to>
      <xdr:col>26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C10A1E5-AA2B-4EFA-B0D6-1CA6FA0BD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O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Guía de Isora
(hotel + apartamento)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O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Guía de Isora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O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Guía de Isora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3A8C94-3D24-445B-A058-8BD2AF06D1D6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D738167-B652-7C90-F4B5-A7F92B88A5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A258BB4-231E-C39C-0776-7571624002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76417A-BCFF-4B30-9724-3C9542B4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7C86B7-B6F8-4E70-8912-75DAD967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FF4675-0502-4A3F-B524-74497DD091E1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FA533FF-21E8-699B-803B-18606302A5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4E91210-89A1-CA07-B2AC-5F5AA45667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6A8EC5-75CB-48BA-A934-E796D17C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659C50-B52E-4CF4-B0AF-DC5A8F1DF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4A85EA-DDF3-48B9-BA92-13B4FFED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BBFC4F2-8C1A-46C7-A033-B0F2228E2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217DCF5-F499-4747-9842-F6CB90DE9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18,1%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33.767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63,0%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Guía de Isora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33.767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63,0%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DDB00A67-810B-4BB0-BC53-4EB125933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8F584C-4ABE-4EE8-83F3-E3141522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9A467A5-451B-4231-B9D4-918CEEB09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9A73764-FD54-422C-A190-F8827C9C5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51.353 viajeros 
cuota: 95,8%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647273B-93AC-48D9-AA68-F6EDD43A6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415169-7313-49EF-9D1D-945DEE87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116E269-4BA2-45EC-8FBA-43989FB27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33791B-C0C9-47F3-8680-5EE7246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19.824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526171C0-3F3A-479E-981B-E68C7FAE8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9BCE70-219A-4917-8D4D-3A7D0E9C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276332E-B5B0-4139-A701-2C838DCB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C615FF6-8199-46F6-B74C-A41682F22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Guía de Isora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31.529 viajeros 
cuota: 93,4%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6CD95859-0E46-48A7-BFD6-929253A19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4AC68F-359B-4F13-A483-3D187EE22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C021DE8-524C-429F-BC71-B9AF4B929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6E1CDD8-87C0-4F00-83E9-528A1D105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BCB6C51-7F73-48E7-A118-FE3663A06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B1C748EC-F30A-4422-B386-225BE0917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474F39-3D36-4262-9F60-FAFAD1DA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0F5BCB0-51E7-4D1D-91CC-0D14366D3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01DE0C0-BE75-4DD9-B70A-06699A9FF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92BB34-C009-4C4E-A072-D8D975BC9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7084907-5952-4E9C-A240-C080F5985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76781E0-A13A-43D4-B52C-15EA7ABC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8B33C80-CC7D-49DE-8483-7F654D00A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E5C84DC-E6D4-4310-A28B-773B0F98F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94135B3-5085-4C22-A9EE-44FE8491A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B8FDD7-D52E-46B9-985C-A0C9F6D4C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DE0DA9-1D6D-460C-8DA9-54B8EEF2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5BA1AA-E21D-4AB4-8E5F-F6996E54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E15BF2-3E3F-410B-A8AC-C03190800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4216B2-4D5F-429A-BCB8-7F2EBC1B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A336EA-6BE5-4533-939B-DC587AD16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Guía de Isora
(hotel + apartamento)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CA7BBD-174A-4B11-ADF0-AF27B51F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914176-79A6-49C6-B123-2D02F3DB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F9C9B7-3A95-4FAD-9A9E-53D34407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Guía de Isora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51E89-B7FC-4D82-A673-C496B27C18A4}">
  <dimension ref="B1:M54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47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221</v>
      </c>
    </row>
    <row r="49" spans="2:2" ht="15.75" x14ac:dyDescent="0.25">
      <c r="B49" s="6" t="s">
        <v>222</v>
      </c>
    </row>
    <row r="50" spans="2:2" ht="15.75" x14ac:dyDescent="0.25">
      <c r="B50" s="6" t="s">
        <v>223</v>
      </c>
    </row>
    <row r="51" spans="2:2" ht="15.75" x14ac:dyDescent="0.25">
      <c r="B51" s="6" t="s">
        <v>224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EF5EEE78-7132-414F-982F-8928F9256D57}"/>
    <hyperlink ref="B19" location="'Viajeros entr evol mensu TF'!A1" tooltip="Evolución mensual de viajeros entrentrados en Tenerife según lugar de residencia" display="Evolución mensual de viajeros entrados en Tenerife según lugar de residencia" xr:uid="{2D985BD6-58FC-48D1-B1E5-2FD6A39B0715}"/>
    <hyperlink ref="B14" location="'Establecim aloj islas cat y tip'!A1" tooltip="Establecimientos alojativos Canarias e islas" display="Establecimientos alojativos Canarias e islas" xr:uid="{4B276234-EC1B-4D2C-91C5-6FBED5F3458F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36B30BF1-24ED-4339-849A-763BADDF43DB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D29C4040-252C-46BC-B43D-DA31669580F1}"/>
    <hyperlink ref="B37" location="'Pernoctaciones lugar reside'!A1" tooltip="Pernoctaciones registradas en establecimientos alojativos de Canarias e islas según tipología y categoría" display="'Pernoctaciones lugar reside'!A1" xr:uid="{3F08F38C-42D1-4C65-8B50-454F0EF07EDB}"/>
    <hyperlink ref="B8" location="'Resumen indicadores (aloj)'!A1" tooltip="Resumen indicadores Tenerife" display="'Resumen indicadores (aloj)'!A1" xr:uid="{E9BF93E4-7D21-4182-8D0E-81071549175E}"/>
    <hyperlink ref="B9" location="'Resumen indicadores municipios '!A1" tooltip="Resumen indicadores municipios Tenerife" display="Resumen indicadores municipios Tenerife" xr:uid="{7DD582B7-7E85-451D-82BC-67A86A6C0BED}"/>
    <hyperlink ref="B20" location="'Viajeros entr evol mensu TF cat'!A1" tooltip="Evolución mensual de viajeros entrentrados en Tenerife según lugar de residencia" display="'Viajeros entr evol mensu TF cat'!A1" xr:uid="{5BB5DBA3-527D-4A8E-A872-97590C573D50}"/>
    <hyperlink ref="B21" location="'Viajeros entr evol anual TF cat'!A1" tooltip="Evolución mensual de viajeros entrentrados en Tenerife según lugar de residencia" display="'Viajeros entr evol anual TF cat'!A1" xr:uid="{29E6B452-564D-48B2-B4A5-67700884E437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D3C8C9FA-E5A0-4F1E-8E1B-002FE448C676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B88E4A51-EF6B-4D78-B0E3-AEC52E561049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6D25ECD4-AB79-4221-BE77-2290F3BB99A0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09AE852F-8E51-426A-914B-3F6E966D421C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0F6C2189-56FE-4501-92D2-7E930021F007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A1B81674-75D2-4FC7-A644-1EAC5A7B78E1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5A47B1CE-246B-4089-AD60-C1F7E1CB210E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F4E953A2-8D26-457F-9798-05A593C0ED30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DDA90858-8138-4D36-9CE1-4A8014DA007C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A6D3E0BF-AF83-4748-AFB6-5194521F0D20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13888619-CB7A-4B08-AEA7-B833DAA52901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0C3C528B-8524-4347-B383-59C88273CEF5}"/>
    <hyperlink ref="B35" location="'Pernoctaciones evol mensu TF'!A1" tooltip="Evolución mensual de pernoctaciones en Tenerife según lugar de residencia" display="'Pernoctaciones evol mensu TF'!A1" xr:uid="{D21E999A-0CA0-4E0D-A4A0-75514AEB2BC5}"/>
    <hyperlink ref="B36" location="'Pernocta evol mensu TF cat'!A1" tooltip="Evolución mensual de pernoctaciones en Tenerife según lugar de residencia" display="'Pernocta evol mensu TF cat'!A1" xr:uid="{57386D71-AA93-45A7-B207-91565A5CFEA9}"/>
    <hyperlink ref="B38" location="'Pernoctaciones lugar residen ac'!A1" tooltip="Pernoctaciones registradas en establecimientos alojativos de Canarias e islas según tipología y categoría" display="'Pernoctaciones lugar residen ac'!A1" xr:uid="{7FE88907-49D1-4BCE-A3CE-E5697C501D05}"/>
    <hyperlink ref="B39" location="'Pernoctaciones lugar reside año'!A1" tooltip="Pernoctaciones registradas en establecimientos alojativos de Canarias e islas según tipología y categoría" display="'Pernoctaciones lugar reside año'!A1" xr:uid="{03E3A416-E05F-4FDF-9CDA-B1BA53388141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B65726C4-2228-4FA5-A53E-B56E824C8F8A}"/>
    <hyperlink ref="B41" location="'EM evol menusual lugar resd'!A1" tooltip="Evolución mensual de estancia media en Tenerife según lugar de residencia" display="'EM evol menusual lugar resd'!A1" xr:uid="{D2647C3B-A954-4EF9-A495-C897AC98C812}"/>
    <hyperlink ref="B42" location="'EM evol mensu TF cat '!A1" tooltip="Evolución mensual de estancia media en Tenerife según lugar de residencia" display="'EM evol mensu TF cat '!A1" xr:uid="{8C3326D9-502A-4168-8519-BE7046C4741E}"/>
    <hyperlink ref="B44" location="'tasa de ocupación evol mens'!A1" tooltip="Evolución mensual de estancia media en Tenerife según lugar de residencia" display="'tasa de ocupación evol mens'!A1" xr:uid="{9D181BAF-2370-4963-8470-7B158EA82CFE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264FAFAA-DCCC-412B-A36D-60FBE309985E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8667BB49-BE74-40CB-8B91-009FBC891973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2074D14A-0269-4F15-A026-5DCF1B1AD586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B7ABF98A-1D12-4FB5-A788-E3CE28FFAB8B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9E39E8C5-685F-460A-9094-FB9CA211B32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EB90-32AD-46FF-A26A-F2A70B3BD9CC}">
  <sheetPr>
    <tabColor theme="8" tint="0.59999389629810485"/>
  </sheetPr>
  <dimension ref="A4:N76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4" max="14" width="12" customWidth="1"/>
  </cols>
  <sheetData>
    <row r="4" spans="2:14" ht="21.75" thickBot="1" x14ac:dyDescent="0.3">
      <c r="B4" s="267" t="s">
        <v>225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12"/>
    </row>
    <row r="5" spans="2:14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45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octubre 2024</v>
      </c>
    </row>
    <row r="7" spans="2:14" x14ac:dyDescent="0.25">
      <c r="B7" s="268" t="s">
        <v>47</v>
      </c>
      <c r="C7" s="271" t="s">
        <v>8</v>
      </c>
      <c r="D7" s="15" t="s">
        <v>30</v>
      </c>
      <c r="E7" s="16">
        <v>13119</v>
      </c>
      <c r="F7" s="16">
        <v>13659</v>
      </c>
      <c r="G7" s="16">
        <v>14777</v>
      </c>
      <c r="H7" s="16">
        <v>17351</v>
      </c>
      <c r="I7" s="16">
        <v>24595</v>
      </c>
      <c r="J7" s="17">
        <f>I7/H7-1</f>
        <v>0.41749755057345395</v>
      </c>
      <c r="K7" s="16">
        <f>I7-H7</f>
        <v>7244</v>
      </c>
      <c r="L7" s="17">
        <f>I7/E7-1</f>
        <v>0.8747617958685876</v>
      </c>
      <c r="M7" s="16">
        <f>I7-E7</f>
        <v>11476</v>
      </c>
      <c r="N7" s="18">
        <f>I7/$I$7</f>
        <v>1</v>
      </c>
    </row>
    <row r="8" spans="2:14" x14ac:dyDescent="0.25">
      <c r="B8" s="269"/>
      <c r="C8" s="272"/>
      <c r="D8" s="19" t="s">
        <v>31</v>
      </c>
      <c r="E8" s="20">
        <v>13046</v>
      </c>
      <c r="F8" s="20">
        <v>11557</v>
      </c>
      <c r="G8" s="20">
        <v>13795</v>
      </c>
      <c r="H8" s="20">
        <v>16481</v>
      </c>
      <c r="I8" s="20">
        <v>21060</v>
      </c>
      <c r="J8" s="21">
        <f t="shared" ref="J8:J20" si="0">I8/H8-1</f>
        <v>0.27783508282264435</v>
      </c>
      <c r="K8" s="20">
        <f t="shared" ref="K8:K17" si="1">I8-H8</f>
        <v>4579</v>
      </c>
      <c r="L8" s="21">
        <f t="shared" ref="L8:L20" si="2">I8/E8-1</f>
        <v>0.61428790433849456</v>
      </c>
      <c r="M8" s="20">
        <f t="shared" ref="M8:M17" si="3">I8-E8</f>
        <v>8014</v>
      </c>
      <c r="N8" s="22">
        <f>I8/$I$7</f>
        <v>0.85627159991868262</v>
      </c>
    </row>
    <row r="9" spans="2:14" x14ac:dyDescent="0.25">
      <c r="B9" s="269"/>
      <c r="C9" s="273"/>
      <c r="D9" s="23" t="s">
        <v>32</v>
      </c>
      <c r="E9" s="24" t="s">
        <v>231</v>
      </c>
      <c r="F9" s="24" t="s">
        <v>231</v>
      </c>
      <c r="G9" s="24" t="s">
        <v>231</v>
      </c>
      <c r="H9" s="24" t="s">
        <v>231</v>
      </c>
      <c r="I9" s="24" t="s">
        <v>231</v>
      </c>
      <c r="J9" s="25" t="str">
        <f>IFERROR(I9/H9-1,"-")</f>
        <v>-</v>
      </c>
      <c r="K9" s="24" t="str">
        <f>IFERROR(I9-H9,"-")</f>
        <v>-</v>
      </c>
      <c r="L9" s="25" t="str">
        <f>IFERROR(I9/E9-1,"-")</f>
        <v>-</v>
      </c>
      <c r="M9" s="24" t="str">
        <f>IFERROR(I9-E9,"-")</f>
        <v>-</v>
      </c>
      <c r="N9" s="25" t="str">
        <f>IFERROR(I9/$I$7,"-")</f>
        <v>-</v>
      </c>
    </row>
    <row r="10" spans="2:14" x14ac:dyDescent="0.25">
      <c r="B10" s="269"/>
      <c r="C10" s="274" t="s">
        <v>33</v>
      </c>
      <c r="D10" s="26" t="s">
        <v>30</v>
      </c>
      <c r="E10" s="27">
        <v>14352</v>
      </c>
      <c r="F10" s="27">
        <v>14701</v>
      </c>
      <c r="G10" s="27">
        <v>16163</v>
      </c>
      <c r="H10" s="27">
        <v>19106</v>
      </c>
      <c r="I10" s="27">
        <v>27860</v>
      </c>
      <c r="J10" s="28">
        <f t="shared" si="0"/>
        <v>0.45818067622736303</v>
      </c>
      <c r="K10" s="27">
        <f t="shared" si="1"/>
        <v>8754</v>
      </c>
      <c r="L10" s="28">
        <f t="shared" si="2"/>
        <v>0.94119286510590849</v>
      </c>
      <c r="M10" s="27">
        <f t="shared" si="3"/>
        <v>13508</v>
      </c>
      <c r="N10" s="18">
        <f>I10/$I$10</f>
        <v>1</v>
      </c>
    </row>
    <row r="11" spans="2:14" x14ac:dyDescent="0.25">
      <c r="B11" s="269"/>
      <c r="C11" s="275"/>
      <c r="D11" s="4" t="s">
        <v>31</v>
      </c>
      <c r="E11" s="29">
        <v>14250</v>
      </c>
      <c r="F11" s="29">
        <v>12396</v>
      </c>
      <c r="G11" s="29">
        <v>15113</v>
      </c>
      <c r="H11" s="29">
        <v>18158</v>
      </c>
      <c r="I11" s="29">
        <v>23876</v>
      </c>
      <c r="J11" s="30">
        <f t="shared" si="0"/>
        <v>0.31490252230421856</v>
      </c>
      <c r="K11" s="29">
        <f t="shared" si="1"/>
        <v>5718</v>
      </c>
      <c r="L11" s="30">
        <f t="shared" si="2"/>
        <v>0.6755087719298245</v>
      </c>
      <c r="M11" s="29">
        <f t="shared" si="3"/>
        <v>9626</v>
      </c>
      <c r="N11" s="31">
        <f>I11/$I$10</f>
        <v>0.85699928212491028</v>
      </c>
    </row>
    <row r="12" spans="2:14" x14ac:dyDescent="0.25">
      <c r="B12" s="269"/>
      <c r="C12" s="276"/>
      <c r="D12" s="32" t="s">
        <v>32</v>
      </c>
      <c r="E12" s="33" t="s">
        <v>231</v>
      </c>
      <c r="F12" s="33" t="s">
        <v>231</v>
      </c>
      <c r="G12" s="33" t="s">
        <v>231</v>
      </c>
      <c r="H12" s="33" t="s">
        <v>231</v>
      </c>
      <c r="I12" s="33" t="s">
        <v>231</v>
      </c>
      <c r="J12" s="34" t="str">
        <f>IFERROR(I12/H12-1,"-")</f>
        <v>-</v>
      </c>
      <c r="K12" s="33" t="str">
        <f>IFERROR(I12-H12,"-")</f>
        <v>-</v>
      </c>
      <c r="L12" s="34" t="str">
        <f>IFERROR(I12/E12-1,"-")</f>
        <v>-</v>
      </c>
      <c r="M12" s="33" t="str">
        <f>IFERROR(I12-E12,"-")</f>
        <v>-</v>
      </c>
      <c r="N12" s="34" t="str">
        <f>IFERROR(I12/$I$10,"-")</f>
        <v>-</v>
      </c>
    </row>
    <row r="13" spans="2:14" x14ac:dyDescent="0.25">
      <c r="B13" s="269"/>
      <c r="C13" s="271" t="s">
        <v>21</v>
      </c>
      <c r="D13" s="15" t="s">
        <v>30</v>
      </c>
      <c r="E13" s="16">
        <v>73712</v>
      </c>
      <c r="F13" s="16">
        <v>74494</v>
      </c>
      <c r="G13" s="16">
        <v>96232</v>
      </c>
      <c r="H13" s="16">
        <v>103075</v>
      </c>
      <c r="I13" s="16">
        <v>146033</v>
      </c>
      <c r="J13" s="17">
        <f t="shared" si="0"/>
        <v>0.41676449187484832</v>
      </c>
      <c r="K13" s="16">
        <f t="shared" si="1"/>
        <v>42958</v>
      </c>
      <c r="L13" s="17">
        <f t="shared" si="2"/>
        <v>0.98112925982201005</v>
      </c>
      <c r="M13" s="16">
        <f t="shared" si="3"/>
        <v>72321</v>
      </c>
      <c r="N13" s="18">
        <f>I13/$I$13</f>
        <v>1</v>
      </c>
    </row>
    <row r="14" spans="2:14" x14ac:dyDescent="0.25">
      <c r="B14" s="269"/>
      <c r="C14" s="272"/>
      <c r="D14" s="19" t="s">
        <v>31</v>
      </c>
      <c r="E14" s="20">
        <v>73101</v>
      </c>
      <c r="F14" s="20">
        <v>60215</v>
      </c>
      <c r="G14" s="20">
        <v>90510</v>
      </c>
      <c r="H14" s="20">
        <v>97611</v>
      </c>
      <c r="I14" s="20">
        <v>127387</v>
      </c>
      <c r="J14" s="21">
        <f t="shared" si="0"/>
        <v>0.30504758684984279</v>
      </c>
      <c r="K14" s="20">
        <f t="shared" si="1"/>
        <v>29776</v>
      </c>
      <c r="L14" s="21">
        <f t="shared" si="2"/>
        <v>0.74261638007687991</v>
      </c>
      <c r="M14" s="20">
        <f t="shared" si="3"/>
        <v>54286</v>
      </c>
      <c r="N14" s="22">
        <f>I14/$I$13</f>
        <v>0.87231653119500385</v>
      </c>
    </row>
    <row r="15" spans="2:14" x14ac:dyDescent="0.25">
      <c r="B15" s="269"/>
      <c r="C15" s="273"/>
      <c r="D15" s="23" t="s">
        <v>32</v>
      </c>
      <c r="E15" s="24" t="s">
        <v>231</v>
      </c>
      <c r="F15" s="24" t="s">
        <v>231</v>
      </c>
      <c r="G15" s="24" t="s">
        <v>231</v>
      </c>
      <c r="H15" s="24" t="s">
        <v>231</v>
      </c>
      <c r="I15" s="24" t="s">
        <v>231</v>
      </c>
      <c r="J15" s="25" t="str">
        <f>IFERROR(I15/H15-1,"-")</f>
        <v>-</v>
      </c>
      <c r="K15" s="24" t="str">
        <f>IFERROR(I15-H15,"-")</f>
        <v>-</v>
      </c>
      <c r="L15" s="25" t="str">
        <f>IFERROR(I15/E15-1,"-")</f>
        <v>-</v>
      </c>
      <c r="M15" s="24" t="str">
        <f>IFERROR(I15-E15,"-")</f>
        <v>-</v>
      </c>
      <c r="N15" s="25" t="str">
        <f>IFERROR(I15/$I$13,"-")</f>
        <v>-</v>
      </c>
    </row>
    <row r="16" spans="2:14" x14ac:dyDescent="0.25">
      <c r="B16" s="269"/>
      <c r="C16" s="274" t="s">
        <v>22</v>
      </c>
      <c r="D16" s="26" t="s">
        <v>30</v>
      </c>
      <c r="E16" s="35">
        <v>5.6187209390959678</v>
      </c>
      <c r="F16" s="35">
        <v>5.4538399590013906</v>
      </c>
      <c r="G16" s="35">
        <v>6.51228260133992</v>
      </c>
      <c r="H16" s="35">
        <v>5.9405797936718345</v>
      </c>
      <c r="I16" s="35">
        <v>5.9375076235007116</v>
      </c>
      <c r="J16" s="36">
        <f t="shared" si="0"/>
        <v>-5.171498873554059E-4</v>
      </c>
      <c r="K16" s="37">
        <f t="shared" si="1"/>
        <v>-3.0721701711229343E-3</v>
      </c>
      <c r="L16" s="36">
        <f t="shared" si="2"/>
        <v>5.6736522041266557E-2</v>
      </c>
      <c r="M16" s="37">
        <f t="shared" si="3"/>
        <v>0.31878668440474378</v>
      </c>
      <c r="N16" s="38"/>
    </row>
    <row r="17" spans="2:14" x14ac:dyDescent="0.25">
      <c r="B17" s="269"/>
      <c r="C17" s="275"/>
      <c r="D17" s="4" t="s">
        <v>31</v>
      </c>
      <c r="E17" s="39">
        <f>E14/E8</f>
        <v>5.6033266901732333</v>
      </c>
      <c r="F17" s="39">
        <f t="shared" ref="F17:I17" si="4">F14/F8</f>
        <v>5.2102621787661159</v>
      </c>
      <c r="G17" s="39">
        <f t="shared" si="4"/>
        <v>6.5610728524827833</v>
      </c>
      <c r="H17" s="39">
        <f t="shared" si="4"/>
        <v>5.9226381894302529</v>
      </c>
      <c r="I17" s="39">
        <f t="shared" si="4"/>
        <v>6.0487654320987652</v>
      </c>
      <c r="J17" s="40">
        <f t="shared" si="0"/>
        <v>2.1295787220904971E-2</v>
      </c>
      <c r="K17" s="41">
        <f t="shared" si="1"/>
        <v>0.12612724266851227</v>
      </c>
      <c r="L17" s="40">
        <f t="shared" si="2"/>
        <v>7.9495408095108022E-2</v>
      </c>
      <c r="M17" s="41">
        <f t="shared" si="3"/>
        <v>0.4454387419255319</v>
      </c>
      <c r="N17" s="42"/>
    </row>
    <row r="18" spans="2:14" x14ac:dyDescent="0.25">
      <c r="B18" s="269"/>
      <c r="C18" s="276"/>
      <c r="D18" s="32" t="s">
        <v>32</v>
      </c>
      <c r="E18" s="43" t="str">
        <f>IFERROR(E15/E9,"-")</f>
        <v>-</v>
      </c>
      <c r="F18" s="43" t="str">
        <f t="shared" ref="F18:I18" si="5">IFERROR(F15/F9,"-")</f>
        <v>-</v>
      </c>
      <c r="G18" s="43" t="str">
        <f t="shared" si="5"/>
        <v>-</v>
      </c>
      <c r="H18" s="43" t="str">
        <f t="shared" si="5"/>
        <v>-</v>
      </c>
      <c r="I18" s="43" t="str">
        <f t="shared" si="5"/>
        <v>-</v>
      </c>
      <c r="J18" s="34" t="str">
        <f>IFERROR(I18/H18-1,"-")</f>
        <v>-</v>
      </c>
      <c r="K18" s="33" t="str">
        <f>IFERROR(I18-H18,"-")</f>
        <v>-</v>
      </c>
      <c r="L18" s="34" t="str">
        <f>IFERROR(I18/E18-1,"-")</f>
        <v>-</v>
      </c>
      <c r="M18" s="33" t="str">
        <f>IFERROR(I18-E18,"-")</f>
        <v>-</v>
      </c>
      <c r="N18" s="34"/>
    </row>
    <row r="19" spans="2:14" x14ac:dyDescent="0.25">
      <c r="B19" s="269"/>
      <c r="C19" s="277" t="s">
        <v>34</v>
      </c>
      <c r="D19" s="15" t="s">
        <v>30</v>
      </c>
      <c r="E19" s="18">
        <v>0.58420000000000005</v>
      </c>
      <c r="F19" s="18">
        <v>0.56200000000000006</v>
      </c>
      <c r="G19" s="18">
        <v>0.68049999999999999</v>
      </c>
      <c r="H19" s="18">
        <v>0.77760000000000007</v>
      </c>
      <c r="I19" s="18">
        <v>1.0205</v>
      </c>
      <c r="J19" s="17">
        <f t="shared" si="0"/>
        <v>0.31237139917695456</v>
      </c>
      <c r="K19" s="44">
        <f>(I19-H19)*100</f>
        <v>24.289999999999988</v>
      </c>
      <c r="L19" s="17">
        <f t="shared" si="2"/>
        <v>0.74683327627524809</v>
      </c>
      <c r="M19" s="44">
        <f>(I19-E19)*100</f>
        <v>43.629999999999988</v>
      </c>
      <c r="N19" s="18"/>
    </row>
    <row r="20" spans="2:14" x14ac:dyDescent="0.25">
      <c r="B20" s="269"/>
      <c r="C20" s="278"/>
      <c r="D20" s="19" t="s">
        <v>31</v>
      </c>
      <c r="E20" s="22">
        <v>0.58889999999999998</v>
      </c>
      <c r="F20" s="22">
        <v>0.54320000000000002</v>
      </c>
      <c r="G20" s="22">
        <v>0.75599999999999989</v>
      </c>
      <c r="H20" s="22">
        <v>0.88049999999999995</v>
      </c>
      <c r="I20" s="22">
        <v>1.0493999999999999</v>
      </c>
      <c r="J20" s="21">
        <f t="shared" si="0"/>
        <v>0.19182282793867111</v>
      </c>
      <c r="K20" s="45">
        <f>(I20-H20)*100</f>
        <v>16.889999999999993</v>
      </c>
      <c r="L20" s="21">
        <f t="shared" si="2"/>
        <v>0.78196637799286783</v>
      </c>
      <c r="M20" s="45">
        <f>(I20-E20)*100</f>
        <v>46.04999999999999</v>
      </c>
      <c r="N20" s="22"/>
    </row>
    <row r="21" spans="2:14" x14ac:dyDescent="0.25">
      <c r="B21" s="269"/>
      <c r="C21" s="279"/>
      <c r="D21" s="23" t="s">
        <v>32</v>
      </c>
      <c r="E21" s="25" t="s">
        <v>231</v>
      </c>
      <c r="F21" s="25" t="s">
        <v>231</v>
      </c>
      <c r="G21" s="25" t="s">
        <v>231</v>
      </c>
      <c r="H21" s="25" t="s">
        <v>231</v>
      </c>
      <c r="I21" s="25" t="s">
        <v>231</v>
      </c>
      <c r="J21" s="25" t="str">
        <f>IFERROR(I21/H21-1,"-")</f>
        <v>-</v>
      </c>
      <c r="K21" s="24" t="str">
        <f>IFERROR(I21-H21,"-")</f>
        <v>-</v>
      </c>
      <c r="L21" s="25" t="str">
        <f>IFERROR(I21/E21-1,"-")</f>
        <v>-</v>
      </c>
      <c r="M21" s="24" t="str">
        <f>IFERROR(I21-E21,"-")</f>
        <v>-</v>
      </c>
      <c r="N21" s="46"/>
    </row>
    <row r="22" spans="2:14" x14ac:dyDescent="0.25">
      <c r="B22" s="269"/>
      <c r="C22" s="280" t="s">
        <v>35</v>
      </c>
      <c r="D22" s="26" t="s">
        <v>30</v>
      </c>
      <c r="E22" s="27">
        <v>4070</v>
      </c>
      <c r="F22" s="27">
        <v>4276</v>
      </c>
      <c r="G22" s="27">
        <v>4562</v>
      </c>
      <c r="H22" s="27">
        <v>4276</v>
      </c>
      <c r="I22" s="27">
        <v>4616</v>
      </c>
      <c r="J22" s="36">
        <f>I22/H22-1</f>
        <v>7.9513564078578014E-2</v>
      </c>
      <c r="K22" s="27">
        <f>I22-H22</f>
        <v>340</v>
      </c>
      <c r="L22" s="36">
        <f>I22/E22-1</f>
        <v>0.13415233415233407</v>
      </c>
      <c r="M22" s="27">
        <f>I22-E22</f>
        <v>546</v>
      </c>
      <c r="N22" s="38">
        <f>I22/$I$22</f>
        <v>1</v>
      </c>
    </row>
    <row r="23" spans="2:14" x14ac:dyDescent="0.25">
      <c r="B23" s="269"/>
      <c r="C23" s="281"/>
      <c r="D23" s="4" t="s">
        <v>31</v>
      </c>
      <c r="E23" s="29">
        <v>4004</v>
      </c>
      <c r="F23" s="29">
        <v>3576</v>
      </c>
      <c r="G23" s="29">
        <v>3862</v>
      </c>
      <c r="H23" s="29">
        <v>3576</v>
      </c>
      <c r="I23" s="29">
        <v>3916</v>
      </c>
      <c r="J23" s="40">
        <f>I23/H23-1</f>
        <v>9.5078299776286457E-2</v>
      </c>
      <c r="K23" s="29">
        <f>I23-H23</f>
        <v>340</v>
      </c>
      <c r="L23" s="40">
        <f>I23/E23-1</f>
        <v>-2.1978021978022011E-2</v>
      </c>
      <c r="M23" s="29">
        <f>I23-E23</f>
        <v>-88</v>
      </c>
      <c r="N23" s="42">
        <f>I23/$I$22</f>
        <v>0.84835355285961866</v>
      </c>
    </row>
    <row r="24" spans="2:14" x14ac:dyDescent="0.25">
      <c r="B24" s="270"/>
      <c r="C24" s="282"/>
      <c r="D24" s="32" t="s">
        <v>32</v>
      </c>
      <c r="E24" s="33" t="s">
        <v>231</v>
      </c>
      <c r="F24" s="33" t="s">
        <v>231</v>
      </c>
      <c r="G24" s="33" t="s">
        <v>231</v>
      </c>
      <c r="H24" s="33" t="s">
        <v>231</v>
      </c>
      <c r="I24" s="33" t="s">
        <v>231</v>
      </c>
      <c r="J24" s="34" t="str">
        <f>IFERROR(I24/H24-1,"-")</f>
        <v>-</v>
      </c>
      <c r="K24" s="33" t="str">
        <f>IFERROR(I24-H24,"-")</f>
        <v>-</v>
      </c>
      <c r="L24" s="34" t="str">
        <f>IFERROR(I24/E24-1,"-")</f>
        <v>-</v>
      </c>
      <c r="M24" s="33" t="str">
        <f>IFERROR(I24-E24,"-")</f>
        <v>-</v>
      </c>
      <c r="N24" s="34" t="str">
        <f>IFERROR(I24/$I$22,"-")</f>
        <v>-</v>
      </c>
    </row>
    <row r="25" spans="2:14" ht="7.5" customHeight="1" x14ac:dyDescent="0.25"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47"/>
    </row>
    <row r="26" spans="2:14" ht="24.75" customHeight="1" x14ac:dyDescent="0.25">
      <c r="B26" s="284" t="s">
        <v>36</v>
      </c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</row>
    <row r="29" spans="2:14" ht="21.75" customHeight="1" thickBot="1" x14ac:dyDescent="0.3">
      <c r="B29" s="267" t="s">
        <v>225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12"/>
    </row>
    <row r="30" spans="2:14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2:14" ht="60" x14ac:dyDescent="0.25">
      <c r="B31" s="4"/>
      <c r="C31" s="4"/>
      <c r="D31" s="4"/>
      <c r="E31" s="13" t="s">
        <v>232</v>
      </c>
      <c r="F31" s="13" t="s">
        <v>233</v>
      </c>
      <c r="G31" s="13" t="s">
        <v>234</v>
      </c>
      <c r="H31" s="13" t="s">
        <v>235</v>
      </c>
      <c r="I31" s="13" t="s">
        <v>236</v>
      </c>
      <c r="J31" s="14" t="str">
        <f>CONCATENATE("var. ",RIGHT(I31,2),"/",RIGHT(H31,2))</f>
        <v>var. 24/23</v>
      </c>
      <c r="K31" s="14" t="str">
        <f>CONCATENATE("dif. ",RIGHT(I31,2),"/",RIGHT(H31,2))</f>
        <v>dif. 24/23</v>
      </c>
      <c r="L31" s="14" t="str">
        <f>CONCATENATE("var. ",RIGHT(I31,2),"/",RIGHT(E31,2))</f>
        <v>var. 24/19</v>
      </c>
      <c r="M31" s="14" t="str">
        <f>CONCATENATE("dif. ",RIGHT(I31,2),"/",RIGHT(E31,2))</f>
        <v>dif. 24/19</v>
      </c>
      <c r="N31" s="14" t="str">
        <f>CONCATENATE("cuota ",I31)</f>
        <v>cuota acumulado a octubre 2024</v>
      </c>
    </row>
    <row r="32" spans="2:14" ht="15" customHeight="1" x14ac:dyDescent="0.25">
      <c r="B32" s="268" t="s">
        <v>47</v>
      </c>
      <c r="C32" s="271" t="s">
        <v>8</v>
      </c>
      <c r="D32" s="15" t="s">
        <v>30</v>
      </c>
      <c r="E32" s="49">
        <v>116760</v>
      </c>
      <c r="F32" s="49">
        <v>47843</v>
      </c>
      <c r="G32" s="49">
        <v>132337</v>
      </c>
      <c r="H32" s="49">
        <v>154946</v>
      </c>
      <c r="I32" s="49">
        <v>200452</v>
      </c>
      <c r="J32" s="17">
        <f>I32/H32-1</f>
        <v>0.29368941437662155</v>
      </c>
      <c r="K32" s="16">
        <f>I32-H32</f>
        <v>45506</v>
      </c>
      <c r="L32" s="17">
        <f>I32/E32-1</f>
        <v>0.71678657074340535</v>
      </c>
      <c r="M32" s="16">
        <f>I32-E32</f>
        <v>83692</v>
      </c>
      <c r="N32" s="18">
        <f>I32/$I$32</f>
        <v>1</v>
      </c>
    </row>
    <row r="33" spans="1:14" x14ac:dyDescent="0.25">
      <c r="B33" s="269"/>
      <c r="C33" s="272"/>
      <c r="D33" s="19" t="s">
        <v>31</v>
      </c>
      <c r="E33" s="50">
        <v>115401</v>
      </c>
      <c r="F33" s="50">
        <v>44291</v>
      </c>
      <c r="G33" s="50">
        <v>124085</v>
      </c>
      <c r="H33" s="50">
        <v>147548</v>
      </c>
      <c r="I33" s="50">
        <v>167311</v>
      </c>
      <c r="J33" s="21">
        <f t="shared" ref="J33:J45" si="6">I33/H33-1</f>
        <v>0.13394285249545912</v>
      </c>
      <c r="K33" s="20">
        <f t="shared" ref="K33:K42" si="7">I33-H33</f>
        <v>19763</v>
      </c>
      <c r="L33" s="21">
        <f t="shared" ref="L33:L45" si="8">I33/E33-1</f>
        <v>0.44982279183022666</v>
      </c>
      <c r="M33" s="20">
        <f t="shared" ref="M33:M42" si="9">I33-E33</f>
        <v>51910</v>
      </c>
      <c r="N33" s="22">
        <f>I33/$I$32</f>
        <v>0.83466864885359093</v>
      </c>
    </row>
    <row r="34" spans="1:14" x14ac:dyDescent="0.25">
      <c r="B34" s="269"/>
      <c r="C34" s="273"/>
      <c r="D34" s="23" t="s">
        <v>32</v>
      </c>
      <c r="E34" s="24" t="s">
        <v>231</v>
      </c>
      <c r="F34" s="24" t="s">
        <v>231</v>
      </c>
      <c r="G34" s="24" t="s">
        <v>231</v>
      </c>
      <c r="H34" s="24" t="s">
        <v>231</v>
      </c>
      <c r="I34" s="24" t="s">
        <v>231</v>
      </c>
      <c r="J34" s="25" t="str">
        <f>IFERROR(I34/H34-1,"-")</f>
        <v>-</v>
      </c>
      <c r="K34" s="24" t="str">
        <f>IFERROR(I34-H34,"-")</f>
        <v>-</v>
      </c>
      <c r="L34" s="25" t="str">
        <f>IFERROR(I34/E34-1,"-")</f>
        <v>-</v>
      </c>
      <c r="M34" s="24" t="str">
        <f>IFERROR(I34-E34,"-")</f>
        <v>-</v>
      </c>
      <c r="N34" s="25" t="str">
        <f>IFERROR(I34/I32,"-")</f>
        <v>-</v>
      </c>
    </row>
    <row r="35" spans="1:14" x14ac:dyDescent="0.25">
      <c r="B35" s="269"/>
      <c r="C35" s="274" t="s">
        <v>33</v>
      </c>
      <c r="D35" s="26" t="s">
        <v>30</v>
      </c>
      <c r="E35" s="51">
        <v>135240</v>
      </c>
      <c r="F35" s="51">
        <v>55072</v>
      </c>
      <c r="G35" s="51">
        <v>154928</v>
      </c>
      <c r="H35" s="51">
        <v>178758</v>
      </c>
      <c r="I35" s="51">
        <v>231699</v>
      </c>
      <c r="J35" s="28">
        <f t="shared" si="6"/>
        <v>0.29616017185244847</v>
      </c>
      <c r="K35" s="27">
        <f t="shared" si="7"/>
        <v>52941</v>
      </c>
      <c r="L35" s="28">
        <f t="shared" si="8"/>
        <v>0.71324312333629103</v>
      </c>
      <c r="M35" s="27">
        <f t="shared" si="9"/>
        <v>96459</v>
      </c>
      <c r="N35" s="18">
        <f>I35/$I$35</f>
        <v>1</v>
      </c>
    </row>
    <row r="36" spans="1:14" x14ac:dyDescent="0.25">
      <c r="B36" s="269"/>
      <c r="C36" s="275"/>
      <c r="D36" s="4" t="s">
        <v>31</v>
      </c>
      <c r="E36" s="52">
        <v>133583</v>
      </c>
      <c r="F36" s="52">
        <v>50879</v>
      </c>
      <c r="G36" s="52">
        <v>145020</v>
      </c>
      <c r="H36" s="52">
        <v>169873</v>
      </c>
      <c r="I36" s="52">
        <v>193184</v>
      </c>
      <c r="J36" s="30">
        <f t="shared" si="6"/>
        <v>0.1372260453397538</v>
      </c>
      <c r="K36" s="29">
        <f t="shared" si="7"/>
        <v>23311</v>
      </c>
      <c r="L36" s="30">
        <f t="shared" si="8"/>
        <v>0.44617204284976375</v>
      </c>
      <c r="M36" s="29">
        <f t="shared" si="9"/>
        <v>59601</v>
      </c>
      <c r="N36" s="31">
        <f>I36/$I$35</f>
        <v>0.83377140168926067</v>
      </c>
    </row>
    <row r="37" spans="1:14" x14ac:dyDescent="0.25">
      <c r="B37" s="269"/>
      <c r="C37" s="276"/>
      <c r="D37" s="32" t="s">
        <v>32</v>
      </c>
      <c r="E37" s="33" t="s">
        <v>231</v>
      </c>
      <c r="F37" s="33" t="s">
        <v>231</v>
      </c>
      <c r="G37" s="33" t="s">
        <v>231</v>
      </c>
      <c r="H37" s="33" t="s">
        <v>231</v>
      </c>
      <c r="I37" s="33" t="s">
        <v>231</v>
      </c>
      <c r="J37" s="34" t="str">
        <f>IFERROR(I37/H37-1,"-")</f>
        <v>-</v>
      </c>
      <c r="K37" s="33" t="str">
        <f>IFERROR(I37-H37,"-")</f>
        <v>-</v>
      </c>
      <c r="L37" s="34" t="str">
        <f>IFERROR(I37/E37-1,"-")</f>
        <v>-</v>
      </c>
      <c r="M37" s="33" t="str">
        <f>IFERROR(I37-E37,"-")</f>
        <v>-</v>
      </c>
      <c r="N37" s="34" t="str">
        <f>IFERROR(I37/I35,"-")</f>
        <v>-</v>
      </c>
    </row>
    <row r="38" spans="1:14" x14ac:dyDescent="0.25">
      <c r="B38" s="269"/>
      <c r="C38" s="271" t="s">
        <v>21</v>
      </c>
      <c r="D38" s="15" t="s">
        <v>30</v>
      </c>
      <c r="E38" s="49">
        <v>704626</v>
      </c>
      <c r="F38" s="49">
        <v>281006</v>
      </c>
      <c r="G38" s="49">
        <v>824915</v>
      </c>
      <c r="H38" s="49">
        <v>892817</v>
      </c>
      <c r="I38" s="49">
        <v>1185602</v>
      </c>
      <c r="J38" s="17">
        <f t="shared" si="6"/>
        <v>0.3279339439101181</v>
      </c>
      <c r="K38" s="16">
        <f t="shared" si="7"/>
        <v>292785</v>
      </c>
      <c r="L38" s="17">
        <f t="shared" si="8"/>
        <v>0.68259757658672826</v>
      </c>
      <c r="M38" s="16">
        <f t="shared" si="9"/>
        <v>480976</v>
      </c>
      <c r="N38" s="18">
        <f>I38/$I$38</f>
        <v>1</v>
      </c>
    </row>
    <row r="39" spans="1:14" x14ac:dyDescent="0.25">
      <c r="B39" s="269"/>
      <c r="C39" s="272"/>
      <c r="D39" s="19" t="s">
        <v>31</v>
      </c>
      <c r="E39" s="50">
        <v>694830</v>
      </c>
      <c r="F39" s="50">
        <v>253532</v>
      </c>
      <c r="G39" s="50">
        <v>766554</v>
      </c>
      <c r="H39" s="50">
        <v>842853</v>
      </c>
      <c r="I39" s="50">
        <v>997357</v>
      </c>
      <c r="J39" s="21">
        <f t="shared" si="6"/>
        <v>0.18331073152732436</v>
      </c>
      <c r="K39" s="20">
        <f t="shared" si="7"/>
        <v>154504</v>
      </c>
      <c r="L39" s="21">
        <f t="shared" si="8"/>
        <v>0.43539714750370595</v>
      </c>
      <c r="M39" s="20">
        <f t="shared" si="9"/>
        <v>302527</v>
      </c>
      <c r="N39" s="22">
        <f>I39/$I$38</f>
        <v>0.84122412074203656</v>
      </c>
    </row>
    <row r="40" spans="1:14" x14ac:dyDescent="0.25">
      <c r="B40" s="269"/>
      <c r="C40" s="273"/>
      <c r="D40" s="23" t="s">
        <v>32</v>
      </c>
      <c r="E40" s="24" t="s">
        <v>231</v>
      </c>
      <c r="F40" s="24" t="s">
        <v>231</v>
      </c>
      <c r="G40" s="24" t="s">
        <v>231</v>
      </c>
      <c r="H40" s="24" t="s">
        <v>231</v>
      </c>
      <c r="I40" s="24" t="s">
        <v>231</v>
      </c>
      <c r="J40" s="25" t="str">
        <f>IFERROR(I40/H40-1,"-")</f>
        <v>-</v>
      </c>
      <c r="K40" s="24" t="str">
        <f>IFERROR(I40-H40,"-")</f>
        <v>-</v>
      </c>
      <c r="L40" s="25" t="str">
        <f>IFERROR(I40/E40-1,"-")</f>
        <v>-</v>
      </c>
      <c r="M40" s="24" t="str">
        <f>IFERROR(I40-E40,"-")</f>
        <v>-</v>
      </c>
      <c r="N40" s="25" t="str">
        <f>IFERROR(I40/I38,"-")</f>
        <v>-</v>
      </c>
    </row>
    <row r="41" spans="1:14" x14ac:dyDescent="0.25">
      <c r="B41" s="269"/>
      <c r="C41" s="274" t="s">
        <v>22</v>
      </c>
      <c r="D41" s="26" t="s">
        <v>30</v>
      </c>
      <c r="E41" s="53">
        <v>6.0348235697156563</v>
      </c>
      <c r="F41" s="53">
        <v>5.8735029157870535</v>
      </c>
      <c r="G41" s="53">
        <v>6.2334418945570782</v>
      </c>
      <c r="H41" s="53">
        <v>5.7621171246756937</v>
      </c>
      <c r="I41" s="53">
        <v>5.9146429070301121</v>
      </c>
      <c r="J41" s="36">
        <f t="shared" si="6"/>
        <v>2.6470441168445102E-2</v>
      </c>
      <c r="K41" s="37">
        <f t="shared" si="7"/>
        <v>0.15252578235441838</v>
      </c>
      <c r="L41" s="36">
        <f t="shared" si="8"/>
        <v>-1.9914527955488648E-2</v>
      </c>
      <c r="M41" s="37">
        <f t="shared" si="9"/>
        <v>-0.12018066268554417</v>
      </c>
      <c r="N41" s="38"/>
    </row>
    <row r="42" spans="1:14" x14ac:dyDescent="0.25">
      <c r="B42" s="269"/>
      <c r="C42" s="275"/>
      <c r="D42" s="4" t="s">
        <v>31</v>
      </c>
      <c r="E42" s="54">
        <f t="shared" ref="E42:I42" si="10">E39/E33</f>
        <v>6.0210050172875453</v>
      </c>
      <c r="F42" s="54">
        <f t="shared" si="10"/>
        <v>5.7242329141360546</v>
      </c>
      <c r="G42" s="54">
        <f t="shared" si="10"/>
        <v>6.1776524156827977</v>
      </c>
      <c r="H42" s="54">
        <f t="shared" si="10"/>
        <v>5.7123986770406923</v>
      </c>
      <c r="I42" s="54">
        <f t="shared" si="10"/>
        <v>5.9610964013125258</v>
      </c>
      <c r="J42" s="40">
        <f t="shared" si="6"/>
        <v>4.3536478865069617E-2</v>
      </c>
      <c r="K42" s="41">
        <f t="shared" si="7"/>
        <v>0.24869772427183356</v>
      </c>
      <c r="L42" s="40">
        <f t="shared" si="8"/>
        <v>-9.9499362320758511E-3</v>
      </c>
      <c r="M42" s="41">
        <f t="shared" si="9"/>
        <v>-5.9908615975019508E-2</v>
      </c>
      <c r="N42" s="42"/>
    </row>
    <row r="43" spans="1:14" x14ac:dyDescent="0.25">
      <c r="B43" s="269"/>
      <c r="C43" s="276"/>
      <c r="D43" s="32" t="s">
        <v>32</v>
      </c>
      <c r="E43" s="43" t="str">
        <f>IFERROR(E40/E34,"-")</f>
        <v>-</v>
      </c>
      <c r="F43" s="43" t="str">
        <f t="shared" ref="F43:I43" si="11">IFERROR(F40/F34,"-")</f>
        <v>-</v>
      </c>
      <c r="G43" s="43" t="str">
        <f t="shared" si="11"/>
        <v>-</v>
      </c>
      <c r="H43" s="43" t="str">
        <f t="shared" si="11"/>
        <v>-</v>
      </c>
      <c r="I43" s="43" t="str">
        <f t="shared" si="11"/>
        <v>-</v>
      </c>
      <c r="J43" s="34" t="str">
        <f>IFERROR(I43/H43-1,"-")</f>
        <v>-</v>
      </c>
      <c r="K43" s="33" t="str">
        <f>IFERROR(I43-H43,"-")</f>
        <v>-</v>
      </c>
      <c r="L43" s="34" t="str">
        <f>IFERROR(I43/E43-1,"-")</f>
        <v>-</v>
      </c>
      <c r="M43" s="33" t="str">
        <f>IFERROR(I43-E43,"-")</f>
        <v>-</v>
      </c>
      <c r="N43" s="55"/>
    </row>
    <row r="44" spans="1:14" x14ac:dyDescent="0.25">
      <c r="A44" s="56"/>
      <c r="B44" s="269"/>
      <c r="C44" s="277" t="s">
        <v>34</v>
      </c>
      <c r="D44" s="15" t="s">
        <v>30</v>
      </c>
      <c r="E44" s="57">
        <v>0.5694959912065175</v>
      </c>
      <c r="F44" s="57">
        <v>0.23674428792882657</v>
      </c>
      <c r="G44" s="57">
        <v>0.59481284178222849</v>
      </c>
      <c r="H44" s="57">
        <v>0.66916574728081646</v>
      </c>
      <c r="I44" s="57">
        <v>0.88582076505018592</v>
      </c>
      <c r="J44" s="57">
        <f t="shared" si="6"/>
        <v>0.3237688400067642</v>
      </c>
      <c r="K44" s="44">
        <f>(I44-H44)*100</f>
        <v>21.665501776936946</v>
      </c>
      <c r="L44" s="17">
        <f t="shared" si="8"/>
        <v>0.55544688413611487</v>
      </c>
      <c r="M44" s="44">
        <f>(I44-E44)*100</f>
        <v>31.63247738436684</v>
      </c>
      <c r="N44" s="18"/>
    </row>
    <row r="45" spans="1:14" x14ac:dyDescent="0.25">
      <c r="B45" s="269"/>
      <c r="C45" s="278"/>
      <c r="D45" s="19" t="s">
        <v>31</v>
      </c>
      <c r="E45" s="58">
        <v>0.57083541458541454</v>
      </c>
      <c r="F45" s="58">
        <v>0.26025704196435906</v>
      </c>
      <c r="G45" s="58">
        <v>0.65291538335740962</v>
      </c>
      <c r="H45" s="58">
        <v>0.75159172623378845</v>
      </c>
      <c r="I45" s="58">
        <v>0.88660102656006368</v>
      </c>
      <c r="J45" s="58">
        <f t="shared" si="6"/>
        <v>0.17963116890975406</v>
      </c>
      <c r="K45" s="45">
        <f>(I45-H45)*100</f>
        <v>13.500930032627522</v>
      </c>
      <c r="L45" s="21">
        <f t="shared" si="8"/>
        <v>0.55316401874607402</v>
      </c>
      <c r="M45" s="45">
        <f>(I45-E45)*100</f>
        <v>31.576561197464915</v>
      </c>
      <c r="N45" s="22"/>
    </row>
    <row r="46" spans="1:14" x14ac:dyDescent="0.25">
      <c r="B46" s="269"/>
      <c r="C46" s="279"/>
      <c r="D46" s="23" t="s">
        <v>32</v>
      </c>
      <c r="E46" s="59" t="s">
        <v>231</v>
      </c>
      <c r="F46" s="59" t="s">
        <v>231</v>
      </c>
      <c r="G46" s="59" t="s">
        <v>231</v>
      </c>
      <c r="H46" s="59" t="s">
        <v>231</v>
      </c>
      <c r="I46" s="59" t="s">
        <v>231</v>
      </c>
      <c r="J46" s="25" t="str">
        <f>IFERROR(I46/H46-1,"-")</f>
        <v>-</v>
      </c>
      <c r="K46" s="24" t="str">
        <f>IFERROR(I46-H46,"-")</f>
        <v>-</v>
      </c>
      <c r="L46" s="25" t="str">
        <f>IFERROR(I46/E46-1,"-")</f>
        <v>-</v>
      </c>
      <c r="M46" s="24" t="str">
        <f>IFERROR(I46-E46,"-")</f>
        <v>-</v>
      </c>
      <c r="N46" s="46"/>
    </row>
    <row r="47" spans="1:14" x14ac:dyDescent="0.25">
      <c r="B47" s="269"/>
      <c r="C47" s="280" t="s">
        <v>37</v>
      </c>
      <c r="D47" s="26" t="s">
        <v>30</v>
      </c>
      <c r="E47" s="51">
        <v>4070</v>
      </c>
      <c r="F47" s="51">
        <v>3901.6</v>
      </c>
      <c r="G47" s="51">
        <v>4562</v>
      </c>
      <c r="H47" s="51">
        <v>4390.3999999999996</v>
      </c>
      <c r="I47" s="51">
        <v>4388.6000000000004</v>
      </c>
      <c r="J47" s="36">
        <f>I47/H47-1</f>
        <v>-4.0998542274039984E-4</v>
      </c>
      <c r="K47" s="27">
        <f>I47-H47</f>
        <v>-1.7999999999992724</v>
      </c>
      <c r="L47" s="36">
        <f>I47/E47-1</f>
        <v>7.8280098280098409E-2</v>
      </c>
      <c r="M47" s="27">
        <f>I47-E47</f>
        <v>318.60000000000036</v>
      </c>
      <c r="N47" s="38">
        <f>I47/$I$22</f>
        <v>0.95073656845753907</v>
      </c>
    </row>
    <row r="48" spans="1:14" x14ac:dyDescent="0.25">
      <c r="B48" s="269"/>
      <c r="C48" s="275"/>
      <c r="D48" s="4" t="s">
        <v>31</v>
      </c>
      <c r="E48" s="52">
        <v>4004</v>
      </c>
      <c r="F48" s="52">
        <v>3201.6</v>
      </c>
      <c r="G48" s="52">
        <v>3862</v>
      </c>
      <c r="H48" s="52">
        <v>3690.4</v>
      </c>
      <c r="I48" s="52">
        <v>3688.6</v>
      </c>
      <c r="J48" s="40">
        <f>I48/H48-1</f>
        <v>-4.8775200520279061E-4</v>
      </c>
      <c r="K48" s="29">
        <f>I48-H48</f>
        <v>-1.8000000000001819</v>
      </c>
      <c r="L48" s="40">
        <f>I48/E48-1</f>
        <v>-7.8771228771228774E-2</v>
      </c>
      <c r="M48" s="29">
        <f>I48-E48</f>
        <v>-315.40000000000009</v>
      </c>
      <c r="N48" s="42">
        <f>I48/$I$22</f>
        <v>0.79909012131715773</v>
      </c>
    </row>
    <row r="49" spans="2:14" x14ac:dyDescent="0.25">
      <c r="B49" s="270"/>
      <c r="C49" s="276"/>
      <c r="D49" s="32" t="s">
        <v>32</v>
      </c>
      <c r="E49" s="33" t="e">
        <v>#REF!</v>
      </c>
      <c r="F49" s="33" t="e">
        <v>#REF!</v>
      </c>
      <c r="G49" s="33" t="e">
        <v>#REF!</v>
      </c>
      <c r="H49" s="33" t="e">
        <v>#REF!</v>
      </c>
      <c r="I49" s="33" t="e">
        <v>#REF!</v>
      </c>
      <c r="J49" s="34" t="str">
        <f>IFERROR(I49/H49-1,"-")</f>
        <v>-</v>
      </c>
      <c r="K49" s="33" t="str">
        <f>IFERROR(I49-H49,"-")</f>
        <v>-</v>
      </c>
      <c r="L49" s="34" t="str">
        <f>IFERROR(I49/E49-1,"-")</f>
        <v>-</v>
      </c>
      <c r="M49" s="33" t="str">
        <f>IFERROR(I49-E49,"-")</f>
        <v>-</v>
      </c>
      <c r="N49" s="34" t="str">
        <f>IFERROR(I49/I47,"-")</f>
        <v>-</v>
      </c>
    </row>
    <row r="50" spans="2:14" ht="6" customHeight="1" x14ac:dyDescent="0.25"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47"/>
    </row>
    <row r="51" spans="2:14" ht="28.5" customHeight="1" x14ac:dyDescent="0.25">
      <c r="B51" s="284" t="s">
        <v>38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</row>
    <row r="52" spans="2:14" x14ac:dyDescent="0.25">
      <c r="B52" s="60"/>
    </row>
    <row r="54" spans="2:14" ht="21.75" thickBot="1" x14ac:dyDescent="0.3">
      <c r="B54" s="267" t="s">
        <v>225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12"/>
    </row>
    <row r="55" spans="2:14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2:14" x14ac:dyDescent="0.25">
      <c r="B56" s="4"/>
      <c r="C56" s="4"/>
      <c r="D56" s="4"/>
      <c r="E56" s="14">
        <v>2019</v>
      </c>
      <c r="F56" s="14">
        <v>2020</v>
      </c>
      <c r="G56" s="14">
        <v>2021</v>
      </c>
      <c r="H56" s="14">
        <v>2022</v>
      </c>
      <c r="I56" s="14">
        <v>2023</v>
      </c>
      <c r="J56" s="14" t="str">
        <f>CONCATENATE("var. ",RIGHT(I56,2),"/",RIGHT(H56,2))</f>
        <v>var. 23/22</v>
      </c>
      <c r="K56" s="14" t="str">
        <f>CONCATENATE("dif. ",RIGHT(I56,2),"/",RIGHT(H56,2))</f>
        <v>dif. 23/22</v>
      </c>
      <c r="L56" s="14" t="str">
        <f>CONCATENATE("var. ",RIGHT(I56,2),"/",RIGHT(E56,2))</f>
        <v>var. 23/19</v>
      </c>
      <c r="M56" s="14" t="str">
        <f>CONCATENATE("dif. ",RIGHT(I56,2),"/",RIGHT(E56,2))</f>
        <v>dif. 23/19</v>
      </c>
      <c r="N56" s="14" t="str">
        <f>CONCATENATE("cuota ",I56)</f>
        <v>cuota 2023</v>
      </c>
    </row>
    <row r="57" spans="2:14" x14ac:dyDescent="0.25">
      <c r="B57" s="268" t="s">
        <v>47</v>
      </c>
      <c r="C57" s="271" t="s">
        <v>8</v>
      </c>
      <c r="D57" s="15" t="s">
        <v>30</v>
      </c>
      <c r="E57" s="49">
        <v>137126</v>
      </c>
      <c r="F57" s="49">
        <v>55313</v>
      </c>
      <c r="G57" s="49">
        <v>70304</v>
      </c>
      <c r="H57" s="49">
        <v>161080</v>
      </c>
      <c r="I57" s="49">
        <v>179837</v>
      </c>
      <c r="J57" s="17">
        <f t="shared" ref="J57:J73" si="12">I57/H57-1</f>
        <v>0.116445244598957</v>
      </c>
      <c r="K57" s="16">
        <f t="shared" ref="K57:K73" si="13">I57-H57</f>
        <v>18757</v>
      </c>
      <c r="L57" s="17">
        <f t="shared" ref="L57:L73" si="14">I57/E57-1</f>
        <v>0.31147266018114728</v>
      </c>
      <c r="M57" s="16">
        <f t="shared" ref="M57:M73" si="15">I57-E57</f>
        <v>42711</v>
      </c>
      <c r="N57" s="17">
        <f>I57/$I$57</f>
        <v>1</v>
      </c>
    </row>
    <row r="58" spans="2:14" x14ac:dyDescent="0.25">
      <c r="B58" s="269"/>
      <c r="C58" s="272"/>
      <c r="D58" s="19" t="s">
        <v>31</v>
      </c>
      <c r="E58" s="50">
        <v>135352</v>
      </c>
      <c r="F58" s="50">
        <v>54073</v>
      </c>
      <c r="G58" s="50">
        <v>62020</v>
      </c>
      <c r="H58" s="50">
        <v>151473</v>
      </c>
      <c r="I58" s="50">
        <v>170958</v>
      </c>
      <c r="J58" s="21">
        <f t="shared" si="12"/>
        <v>0.12863678675407497</v>
      </c>
      <c r="K58" s="20">
        <f t="shared" si="13"/>
        <v>19485</v>
      </c>
      <c r="L58" s="21">
        <f t="shared" si="14"/>
        <v>0.26306223772090553</v>
      </c>
      <c r="M58" s="20">
        <f t="shared" si="15"/>
        <v>35606</v>
      </c>
      <c r="N58" s="21">
        <f t="shared" ref="N58" si="16">I58/$I$57</f>
        <v>0.95062751269204893</v>
      </c>
    </row>
    <row r="59" spans="2:14" x14ac:dyDescent="0.25">
      <c r="B59" s="269"/>
      <c r="C59" s="273"/>
      <c r="D59" s="23" t="s">
        <v>32</v>
      </c>
      <c r="E59" s="24" t="s">
        <v>231</v>
      </c>
      <c r="F59" s="24" t="s">
        <v>231</v>
      </c>
      <c r="G59" s="24" t="s">
        <v>231</v>
      </c>
      <c r="H59" s="24" t="s">
        <v>231</v>
      </c>
      <c r="I59" s="24" t="s">
        <v>231</v>
      </c>
      <c r="J59" s="25" t="str">
        <f>IFERROR(I59/H59-1,"-")</f>
        <v>-</v>
      </c>
      <c r="K59" s="24" t="str">
        <f>IFERROR(I59-H59,"-")</f>
        <v>-</v>
      </c>
      <c r="L59" s="25" t="str">
        <f>IFERROR(I59/E59-1,"-")</f>
        <v>-</v>
      </c>
      <c r="M59" s="24" t="str">
        <f>IFERROR(I59-E59,"-")</f>
        <v>-</v>
      </c>
      <c r="N59" s="25" t="str">
        <f>IFERROR(I59/I57,"-")</f>
        <v>-</v>
      </c>
    </row>
    <row r="60" spans="2:14" x14ac:dyDescent="0.25">
      <c r="B60" s="269"/>
      <c r="C60" s="274" t="s">
        <v>33</v>
      </c>
      <c r="D60" s="26" t="s">
        <v>30</v>
      </c>
      <c r="E60" s="51">
        <v>137126</v>
      </c>
      <c r="F60" s="51">
        <v>55313</v>
      </c>
      <c r="G60" s="51">
        <v>70304</v>
      </c>
      <c r="H60" s="51">
        <v>161080</v>
      </c>
      <c r="I60" s="51">
        <v>179837</v>
      </c>
      <c r="J60" s="36">
        <f t="shared" si="12"/>
        <v>0.116445244598957</v>
      </c>
      <c r="K60" s="51">
        <f t="shared" si="13"/>
        <v>18757</v>
      </c>
      <c r="L60" s="36">
        <f t="shared" si="14"/>
        <v>0.31147266018114728</v>
      </c>
      <c r="M60" s="51">
        <f t="shared" si="15"/>
        <v>42711</v>
      </c>
      <c r="N60" s="36">
        <f>I60/$I$60</f>
        <v>1</v>
      </c>
    </row>
    <row r="61" spans="2:14" x14ac:dyDescent="0.25">
      <c r="B61" s="269"/>
      <c r="C61" s="275"/>
      <c r="D61" s="4" t="s">
        <v>31</v>
      </c>
      <c r="E61" s="52">
        <v>135352</v>
      </c>
      <c r="F61" s="52">
        <v>54073</v>
      </c>
      <c r="G61" s="52">
        <v>62020</v>
      </c>
      <c r="H61" s="52">
        <v>151473</v>
      </c>
      <c r="I61" s="52">
        <v>170958</v>
      </c>
      <c r="J61" s="40">
        <f t="shared" si="12"/>
        <v>0.12863678675407497</v>
      </c>
      <c r="K61" s="52">
        <f t="shared" si="13"/>
        <v>19485</v>
      </c>
      <c r="L61" s="40">
        <f t="shared" si="14"/>
        <v>0.26306223772090553</v>
      </c>
      <c r="M61" s="52">
        <f t="shared" si="15"/>
        <v>35606</v>
      </c>
      <c r="N61" s="40">
        <f t="shared" ref="N61" si="17">I61/$I$60</f>
        <v>0.95062751269204893</v>
      </c>
    </row>
    <row r="62" spans="2:14" x14ac:dyDescent="0.25">
      <c r="B62" s="269"/>
      <c r="C62" s="276"/>
      <c r="D62" s="32" t="s">
        <v>32</v>
      </c>
      <c r="E62" s="33" t="s">
        <v>231</v>
      </c>
      <c r="F62" s="33" t="s">
        <v>231</v>
      </c>
      <c r="G62" s="33" t="s">
        <v>231</v>
      </c>
      <c r="H62" s="33" t="s">
        <v>231</v>
      </c>
      <c r="I62" s="33" t="s">
        <v>231</v>
      </c>
      <c r="J62" s="34" t="str">
        <f>IFERROR(I62/H62-1,"-")</f>
        <v>-</v>
      </c>
      <c r="K62" s="33" t="str">
        <f>IFERROR(I62-H62,"-")</f>
        <v>-</v>
      </c>
      <c r="L62" s="34" t="str">
        <f>IFERROR(I62/E62-1,"-")</f>
        <v>-</v>
      </c>
      <c r="M62" s="33" t="str">
        <f>IFERROR(I62-E62,"-")</f>
        <v>-</v>
      </c>
      <c r="N62" s="61" t="str">
        <f>IFERROR(I62/I60,"-")</f>
        <v>-</v>
      </c>
    </row>
    <row r="63" spans="2:14" x14ac:dyDescent="0.25">
      <c r="B63" s="269"/>
      <c r="C63" s="271" t="s">
        <v>21</v>
      </c>
      <c r="D63" s="15" t="s">
        <v>30</v>
      </c>
      <c r="E63" s="49">
        <v>834528</v>
      </c>
      <c r="F63" s="49">
        <v>295880</v>
      </c>
      <c r="G63" s="49">
        <v>419370</v>
      </c>
      <c r="H63" s="49">
        <v>1014697</v>
      </c>
      <c r="I63" s="49">
        <v>1034949</v>
      </c>
      <c r="J63" s="17">
        <f t="shared" si="12"/>
        <v>1.9958667464277546E-2</v>
      </c>
      <c r="K63" s="16">
        <f t="shared" si="13"/>
        <v>20252</v>
      </c>
      <c r="L63" s="17">
        <f t="shared" si="14"/>
        <v>0.24016090532612444</v>
      </c>
      <c r="M63" s="16">
        <f t="shared" si="15"/>
        <v>200421</v>
      </c>
      <c r="N63" s="17">
        <f>I63/$I$63</f>
        <v>1</v>
      </c>
    </row>
    <row r="64" spans="2:14" x14ac:dyDescent="0.25">
      <c r="B64" s="269"/>
      <c r="C64" s="272"/>
      <c r="D64" s="19" t="s">
        <v>31</v>
      </c>
      <c r="E64" s="50">
        <v>822032</v>
      </c>
      <c r="F64" s="50">
        <v>288930</v>
      </c>
      <c r="G64" s="50">
        <v>361249</v>
      </c>
      <c r="H64" s="50">
        <v>947011</v>
      </c>
      <c r="I64" s="50">
        <v>974648</v>
      </c>
      <c r="J64" s="21">
        <f t="shared" si="12"/>
        <v>2.9183399136863297E-2</v>
      </c>
      <c r="K64" s="20">
        <f t="shared" si="13"/>
        <v>27637</v>
      </c>
      <c r="L64" s="21">
        <f t="shared" si="14"/>
        <v>0.18565700605329227</v>
      </c>
      <c r="M64" s="20">
        <f t="shared" si="15"/>
        <v>152616</v>
      </c>
      <c r="N64" s="21">
        <f t="shared" ref="N64" si="18">I64/$I$63</f>
        <v>0.9417352932366716</v>
      </c>
    </row>
    <row r="65" spans="2:14" x14ac:dyDescent="0.25">
      <c r="B65" s="269"/>
      <c r="C65" s="273"/>
      <c r="D65" s="23" t="s">
        <v>32</v>
      </c>
      <c r="E65" s="24" t="s">
        <v>231</v>
      </c>
      <c r="F65" s="24" t="s">
        <v>231</v>
      </c>
      <c r="G65" s="24" t="s">
        <v>231</v>
      </c>
      <c r="H65" s="24" t="s">
        <v>231</v>
      </c>
      <c r="I65" s="24" t="s">
        <v>231</v>
      </c>
      <c r="J65" s="25" t="str">
        <f>IFERROR(I65/H65-1,"-")</f>
        <v>-</v>
      </c>
      <c r="K65" s="24" t="str">
        <f>IFERROR(I65-H65,"-")</f>
        <v>-</v>
      </c>
      <c r="L65" s="25" t="str">
        <f>IFERROR(I65/E65-1,"-")</f>
        <v>-</v>
      </c>
      <c r="M65" s="24" t="str">
        <f>IFERROR(I65-E65,"-")</f>
        <v>-</v>
      </c>
      <c r="N65" s="25" t="str">
        <f>IFERROR(I65/I63,"-")</f>
        <v>-</v>
      </c>
    </row>
    <row r="66" spans="2:14" x14ac:dyDescent="0.25">
      <c r="B66" s="269"/>
      <c r="C66" s="274" t="s">
        <v>22</v>
      </c>
      <c r="D66" s="26" t="s">
        <v>30</v>
      </c>
      <c r="E66" s="53">
        <v>6.0858480521564111</v>
      </c>
      <c r="F66" s="53">
        <v>5.3491945835517871</v>
      </c>
      <c r="G66" s="53">
        <v>5.9650944469731453</v>
      </c>
      <c r="H66" s="53">
        <v>6.2993357337968714</v>
      </c>
      <c r="I66" s="53">
        <v>5.7549280737556785</v>
      </c>
      <c r="J66" s="36">
        <f t="shared" si="12"/>
        <v>-8.642302665666235E-2</v>
      </c>
      <c r="K66" s="37">
        <f t="shared" si="13"/>
        <v>-0.5444076600411929</v>
      </c>
      <c r="L66" s="36">
        <f t="shared" si="14"/>
        <v>-5.4375327080911418E-2</v>
      </c>
      <c r="M66" s="37">
        <f t="shared" si="15"/>
        <v>-0.33091997840073262</v>
      </c>
      <c r="N66" s="36"/>
    </row>
    <row r="67" spans="2:14" x14ac:dyDescent="0.25">
      <c r="B67" s="269"/>
      <c r="C67" s="275"/>
      <c r="D67" s="4" t="s">
        <v>31</v>
      </c>
      <c r="E67" s="54">
        <f t="shared" ref="E67:I67" si="19">E64/E58</f>
        <v>6.0732903835924112</v>
      </c>
      <c r="F67" s="54">
        <f t="shared" si="19"/>
        <v>5.3433321620771919</v>
      </c>
      <c r="G67" s="54">
        <f t="shared" si="19"/>
        <v>5.824717832957111</v>
      </c>
      <c r="H67" s="54">
        <f t="shared" si="19"/>
        <v>6.252011909713282</v>
      </c>
      <c r="I67" s="54">
        <f t="shared" si="19"/>
        <v>5.7010961756688774</v>
      </c>
      <c r="J67" s="40">
        <f t="shared" si="12"/>
        <v>-8.8118151724645322E-2</v>
      </c>
      <c r="K67" s="41">
        <f t="shared" si="13"/>
        <v>-0.55091573404440464</v>
      </c>
      <c r="L67" s="40">
        <f t="shared" si="14"/>
        <v>-6.1283782664015685E-2</v>
      </c>
      <c r="M67" s="41">
        <f t="shared" si="15"/>
        <v>-0.37219420792353386</v>
      </c>
      <c r="N67" s="40"/>
    </row>
    <row r="68" spans="2:14" x14ac:dyDescent="0.25">
      <c r="B68" s="269"/>
      <c r="C68" s="276"/>
      <c r="D68" s="32" t="s">
        <v>32</v>
      </c>
      <c r="E68" s="43" t="str">
        <f>IFERROR(E65/E59,"-")</f>
        <v>-</v>
      </c>
      <c r="F68" s="43" t="str">
        <f t="shared" ref="F68:I68" si="20">IFERROR(F65/F59,"-")</f>
        <v>-</v>
      </c>
      <c r="G68" s="43" t="str">
        <f t="shared" si="20"/>
        <v>-</v>
      </c>
      <c r="H68" s="43" t="str">
        <f t="shared" si="20"/>
        <v>-</v>
      </c>
      <c r="I68" s="43" t="str">
        <f t="shared" si="20"/>
        <v>-</v>
      </c>
      <c r="J68" s="34" t="str">
        <f>IFERROR(I68/H68-1,"-")</f>
        <v>-</v>
      </c>
      <c r="K68" s="33" t="str">
        <f>IFERROR(I68-H68,"-")</f>
        <v>-</v>
      </c>
      <c r="L68" s="34" t="str">
        <f>IFERROR(I68/E68-1,"-")</f>
        <v>-</v>
      </c>
      <c r="M68" s="33" t="str">
        <f>IFERROR(I68-E68,"-")</f>
        <v>-</v>
      </c>
      <c r="N68" s="61" t="str">
        <f>IFERROR(I68/I66,"-")</f>
        <v>-</v>
      </c>
    </row>
    <row r="69" spans="2:14" x14ac:dyDescent="0.25">
      <c r="B69" s="269"/>
      <c r="C69" s="277" t="s">
        <v>34</v>
      </c>
      <c r="D69" s="15" t="s">
        <v>30</v>
      </c>
      <c r="E69" s="57">
        <v>0.56176365655817706</v>
      </c>
      <c r="F69" s="57">
        <v>0.31148476369141237</v>
      </c>
      <c r="G69" s="57">
        <v>0.28621210694206145</v>
      </c>
      <c r="H69" s="57">
        <v>0.60938004840462912</v>
      </c>
      <c r="I69" s="57">
        <v>0.6452598187198163</v>
      </c>
      <c r="J69" s="57">
        <f t="shared" si="12"/>
        <v>5.8879135293518736E-2</v>
      </c>
      <c r="K69" s="44">
        <f t="shared" si="13"/>
        <v>3.5879770315187187E-2</v>
      </c>
      <c r="L69" s="17">
        <f t="shared" si="14"/>
        <v>0.14863218933244093</v>
      </c>
      <c r="M69" s="44">
        <f t="shared" si="15"/>
        <v>8.3496162161639242E-2</v>
      </c>
      <c r="N69" s="17"/>
    </row>
    <row r="70" spans="2:14" x14ac:dyDescent="0.25">
      <c r="B70" s="269"/>
      <c r="C70" s="278"/>
      <c r="D70" s="19" t="s">
        <v>31</v>
      </c>
      <c r="E70" s="58">
        <v>0.56247314329506115</v>
      </c>
      <c r="F70" s="58">
        <v>0.34528128719544549</v>
      </c>
      <c r="G70" s="58">
        <v>0.2986165645236753</v>
      </c>
      <c r="H70" s="58">
        <v>0.6718152990501054</v>
      </c>
      <c r="I70" s="58">
        <v>0.72280421765821778</v>
      </c>
      <c r="J70" s="58">
        <f t="shared" si="12"/>
        <v>7.5897227526980693E-2</v>
      </c>
      <c r="K70" s="45">
        <f t="shared" si="13"/>
        <v>5.0988918608112388E-2</v>
      </c>
      <c r="L70" s="21">
        <f t="shared" si="14"/>
        <v>0.28504663071362057</v>
      </c>
      <c r="M70" s="45">
        <f t="shared" si="15"/>
        <v>0.16033107436315663</v>
      </c>
      <c r="N70" s="21"/>
    </row>
    <row r="71" spans="2:14" x14ac:dyDescent="0.25">
      <c r="B71" s="269"/>
      <c r="C71" s="279"/>
      <c r="D71" s="23" t="s">
        <v>32</v>
      </c>
      <c r="E71" s="59" t="s">
        <v>231</v>
      </c>
      <c r="F71" s="59" t="s">
        <v>231</v>
      </c>
      <c r="G71" s="59" t="s">
        <v>231</v>
      </c>
      <c r="H71" s="59" t="s">
        <v>231</v>
      </c>
      <c r="I71" s="59" t="s">
        <v>231</v>
      </c>
      <c r="J71" s="25" t="str">
        <f>IFERROR(I71/H71-1,"-")</f>
        <v>-</v>
      </c>
      <c r="K71" s="24" t="str">
        <f>IFERROR(I71-H71,"-")</f>
        <v>-</v>
      </c>
      <c r="L71" s="25" t="str">
        <f>IFERROR(I71/E71-1,"-")</f>
        <v>-</v>
      </c>
      <c r="M71" s="24" t="str">
        <f>IFERROR(I71-E71,"-")</f>
        <v>-</v>
      </c>
      <c r="N71" s="25" t="str">
        <f>IFERROR(I71/I69,"-")</f>
        <v>-</v>
      </c>
    </row>
    <row r="72" spans="2:14" x14ac:dyDescent="0.25">
      <c r="B72" s="269"/>
      <c r="C72" s="280" t="s">
        <v>39</v>
      </c>
      <c r="D72" s="26" t="s">
        <v>30</v>
      </c>
      <c r="E72" s="51">
        <v>4070</v>
      </c>
      <c r="F72" s="51">
        <v>2900</v>
      </c>
      <c r="G72" s="51">
        <v>4012</v>
      </c>
      <c r="H72" s="51">
        <v>4562</v>
      </c>
      <c r="I72" s="51">
        <v>4395</v>
      </c>
      <c r="J72" s="36">
        <f t="shared" si="12"/>
        <v>-3.6606751424813733E-2</v>
      </c>
      <c r="K72" s="27">
        <f t="shared" si="13"/>
        <v>-167</v>
      </c>
      <c r="L72" s="36">
        <f t="shared" si="14"/>
        <v>7.9852579852579764E-2</v>
      </c>
      <c r="M72" s="27">
        <f t="shared" si="15"/>
        <v>325</v>
      </c>
      <c r="N72" s="36">
        <f>I72/$I$72</f>
        <v>1</v>
      </c>
    </row>
    <row r="73" spans="2:14" x14ac:dyDescent="0.25">
      <c r="B73" s="269"/>
      <c r="C73" s="275"/>
      <c r="D73" s="4" t="s">
        <v>31</v>
      </c>
      <c r="E73" s="52">
        <v>4004</v>
      </c>
      <c r="F73" s="52">
        <v>2534</v>
      </c>
      <c r="G73" s="52">
        <v>3312</v>
      </c>
      <c r="H73" s="52">
        <v>3862</v>
      </c>
      <c r="I73" s="52">
        <v>3695</v>
      </c>
      <c r="J73" s="40">
        <f t="shared" si="12"/>
        <v>-4.3241843604350128E-2</v>
      </c>
      <c r="K73" s="29">
        <f t="shared" si="13"/>
        <v>-167</v>
      </c>
      <c r="L73" s="40">
        <f t="shared" si="14"/>
        <v>-7.7172827172827141E-2</v>
      </c>
      <c r="M73" s="29">
        <f t="shared" si="15"/>
        <v>-309</v>
      </c>
      <c r="N73" s="40">
        <f t="shared" ref="N73" si="21">I73/$I$72</f>
        <v>0.84072810011376564</v>
      </c>
    </row>
    <row r="74" spans="2:14" x14ac:dyDescent="0.25">
      <c r="B74" s="270"/>
      <c r="C74" s="276"/>
      <c r="D74" s="32" t="s">
        <v>32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4" t="str">
        <f>IFERROR(I74/H74-1,"-")</f>
        <v>-</v>
      </c>
      <c r="K74" s="33">
        <f>IFERROR(I74-H74,"-")</f>
        <v>0</v>
      </c>
      <c r="L74" s="34" t="str">
        <f>IFERROR(I74/E74-1,"-")</f>
        <v>-</v>
      </c>
      <c r="M74" s="33">
        <f>IFERROR(I74-E74,"-")</f>
        <v>0</v>
      </c>
      <c r="N74" s="61">
        <f>IFERROR(I74/I72,"-")</f>
        <v>0</v>
      </c>
    </row>
    <row r="75" spans="2:14" x14ac:dyDescent="0.25">
      <c r="B75" s="283"/>
      <c r="C75" s="283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47"/>
    </row>
    <row r="76" spans="2:14" ht="27" customHeight="1" x14ac:dyDescent="0.25">
      <c r="B76" s="284" t="s">
        <v>36</v>
      </c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</row>
  </sheetData>
  <mergeCells count="30">
    <mergeCell ref="B75:M75"/>
    <mergeCell ref="B76:M76"/>
    <mergeCell ref="B50:M50"/>
    <mergeCell ref="B51:M51"/>
    <mergeCell ref="B54:M54"/>
    <mergeCell ref="B57:B74"/>
    <mergeCell ref="C57:C59"/>
    <mergeCell ref="C60:C62"/>
    <mergeCell ref="C63:C65"/>
    <mergeCell ref="C66:C68"/>
    <mergeCell ref="C69:C71"/>
    <mergeCell ref="C72:C74"/>
    <mergeCell ref="B25:M25"/>
    <mergeCell ref="B26:M26"/>
    <mergeCell ref="B29:M29"/>
    <mergeCell ref="B32:B49"/>
    <mergeCell ref="C32:C34"/>
    <mergeCell ref="C35:C37"/>
    <mergeCell ref="C38:C40"/>
    <mergeCell ref="C41:C43"/>
    <mergeCell ref="C44:C46"/>
    <mergeCell ref="C47:C49"/>
    <mergeCell ref="B4:M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5087-5B5E-4A59-A554-B4B882F71647}">
  <sheetPr>
    <tabColor theme="8" tint="0.59999389629810485"/>
  </sheetPr>
  <dimension ref="B1:R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8" x14ac:dyDescent="0.25">
      <c r="D1" s="286" t="s">
        <v>40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2:18" x14ac:dyDescent="0.25"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4" spans="2:18" ht="21.75" customHeight="1" thickBot="1" x14ac:dyDescent="0.3">
      <c r="C4" s="62" t="s">
        <v>41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8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8" ht="45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24/23</v>
      </c>
      <c r="K6" s="14" t="str">
        <f>CONCATENATE("dif. ",RIGHT(I6,2),"/",RIGHT(H6,2))</f>
        <v>dif. 24/23</v>
      </c>
      <c r="L6" s="14" t="str">
        <f>CONCATENATE("var. ",RIGHT(I6,2),"/",RIGHT(E6,2))</f>
        <v>var. 24/19</v>
      </c>
      <c r="M6" s="14" t="str">
        <f>CONCATENATE("dif. ",RIGHT(I6,2),"/",RIGHT(E6,2))</f>
        <v>dif. 24/19</v>
      </c>
      <c r="N6" s="14" t="str">
        <f>CONCATENATE("cuota ",I6)</f>
        <v>cuota octubre 2024</v>
      </c>
    </row>
    <row r="7" spans="2:18" ht="15" customHeight="1" x14ac:dyDescent="0.25">
      <c r="B7" s="268" t="s">
        <v>42</v>
      </c>
      <c r="C7" s="271" t="s">
        <v>8</v>
      </c>
      <c r="D7" s="63" t="s">
        <v>43</v>
      </c>
      <c r="E7" s="64">
        <v>420241</v>
      </c>
      <c r="F7" s="64">
        <v>366988</v>
      </c>
      <c r="G7" s="64">
        <v>432738</v>
      </c>
      <c r="H7" s="64">
        <v>471699</v>
      </c>
      <c r="I7" s="64">
        <v>492579</v>
      </c>
      <c r="J7" s="65">
        <f>I7/H7-1</f>
        <v>4.4265516780828351E-2</v>
      </c>
      <c r="K7" s="64">
        <f>I7-H7</f>
        <v>20880</v>
      </c>
      <c r="L7" s="65">
        <f>I7/E7-1</f>
        <v>0.17213456088292189</v>
      </c>
      <c r="M7" s="64">
        <f>I7-E7</f>
        <v>72338</v>
      </c>
      <c r="N7" s="65">
        <f>I7/$I$7</f>
        <v>1</v>
      </c>
      <c r="R7" s="66"/>
    </row>
    <row r="8" spans="2:18" ht="15" customHeight="1" x14ac:dyDescent="0.25">
      <c r="B8" s="269"/>
      <c r="C8" s="272"/>
      <c r="D8" s="15" t="s">
        <v>44</v>
      </c>
      <c r="E8" s="16">
        <v>158662</v>
      </c>
      <c r="F8" s="16">
        <v>139108</v>
      </c>
      <c r="G8" s="16">
        <v>159273</v>
      </c>
      <c r="H8" s="16">
        <v>172251</v>
      </c>
      <c r="I8" s="16">
        <v>172855</v>
      </c>
      <c r="J8" s="17">
        <f t="shared" ref="J8:J63" si="0">I8/H8-1</f>
        <v>3.5065108475422768E-3</v>
      </c>
      <c r="K8" s="16">
        <f t="shared" ref="K8:K50" si="1">I8-H8</f>
        <v>604</v>
      </c>
      <c r="L8" s="17">
        <f t="shared" ref="L8:L63" si="2">I8/E8-1</f>
        <v>8.9454311681435916E-2</v>
      </c>
      <c r="M8" s="16">
        <f t="shared" ref="M8:M50" si="3">I8-E8</f>
        <v>14193</v>
      </c>
      <c r="N8" s="18">
        <f t="shared" ref="N8:N17" si="4">I8/$I$7</f>
        <v>0.35091832985165833</v>
      </c>
      <c r="R8" s="66"/>
    </row>
    <row r="9" spans="2:18" x14ac:dyDescent="0.25">
      <c r="B9" s="269"/>
      <c r="C9" s="272"/>
      <c r="D9" s="19" t="s">
        <v>45</v>
      </c>
      <c r="E9" s="20">
        <v>109838</v>
      </c>
      <c r="F9" s="20">
        <v>89457</v>
      </c>
      <c r="G9" s="20">
        <v>113209</v>
      </c>
      <c r="H9" s="20">
        <v>119521</v>
      </c>
      <c r="I9" s="20">
        <v>125080</v>
      </c>
      <c r="J9" s="67">
        <f t="shared" si="0"/>
        <v>4.6510655031333448E-2</v>
      </c>
      <c r="K9" s="20">
        <f t="shared" si="1"/>
        <v>5559</v>
      </c>
      <c r="L9" s="67">
        <f t="shared" si="2"/>
        <v>0.13876800378739595</v>
      </c>
      <c r="M9" s="20">
        <f t="shared" si="3"/>
        <v>15242</v>
      </c>
      <c r="N9" s="68">
        <f t="shared" si="4"/>
        <v>0.25392881141908202</v>
      </c>
      <c r="R9" s="66"/>
    </row>
    <row r="10" spans="2:18" x14ac:dyDescent="0.25">
      <c r="B10" s="269"/>
      <c r="C10" s="272"/>
      <c r="D10" s="19" t="s">
        <v>46</v>
      </c>
      <c r="E10" s="20">
        <v>3489</v>
      </c>
      <c r="F10" s="20">
        <v>3184</v>
      </c>
      <c r="G10" s="20">
        <v>3407</v>
      </c>
      <c r="H10" s="20">
        <v>4248</v>
      </c>
      <c r="I10" s="20">
        <v>3960</v>
      </c>
      <c r="J10" s="67">
        <f t="shared" si="0"/>
        <v>-6.7796610169491567E-2</v>
      </c>
      <c r="K10" s="20">
        <f t="shared" si="1"/>
        <v>-288</v>
      </c>
      <c r="L10" s="67">
        <f t="shared" si="2"/>
        <v>0.13499570077386069</v>
      </c>
      <c r="M10" s="20">
        <f t="shared" si="3"/>
        <v>471</v>
      </c>
      <c r="N10" s="68">
        <f t="shared" si="4"/>
        <v>8.0393195812245351E-3</v>
      </c>
      <c r="R10" s="66"/>
    </row>
    <row r="11" spans="2:18" x14ac:dyDescent="0.25">
      <c r="B11" s="269"/>
      <c r="C11" s="272"/>
      <c r="D11" s="19" t="s">
        <v>47</v>
      </c>
      <c r="E11" s="20">
        <v>13119</v>
      </c>
      <c r="F11" s="20">
        <v>13659</v>
      </c>
      <c r="G11" s="20">
        <v>14777</v>
      </c>
      <c r="H11" s="20">
        <v>17351</v>
      </c>
      <c r="I11" s="20">
        <v>24595</v>
      </c>
      <c r="J11" s="67">
        <f t="shared" si="0"/>
        <v>0.41749755057345395</v>
      </c>
      <c r="K11" s="20">
        <f t="shared" si="1"/>
        <v>7244</v>
      </c>
      <c r="L11" s="67">
        <f t="shared" si="2"/>
        <v>0.8747617958685876</v>
      </c>
      <c r="M11" s="20">
        <f t="shared" si="3"/>
        <v>11476</v>
      </c>
      <c r="N11" s="68">
        <f t="shared" si="4"/>
        <v>4.9931077045509455E-2</v>
      </c>
      <c r="R11" s="66"/>
    </row>
    <row r="12" spans="2:18" x14ac:dyDescent="0.25">
      <c r="B12" s="269"/>
      <c r="C12" s="272"/>
      <c r="D12" s="19" t="s">
        <v>48</v>
      </c>
      <c r="E12" s="20">
        <v>66991</v>
      </c>
      <c r="F12" s="20">
        <v>52374</v>
      </c>
      <c r="G12" s="20">
        <v>64171</v>
      </c>
      <c r="H12" s="20">
        <v>70925</v>
      </c>
      <c r="I12" s="20">
        <v>81853</v>
      </c>
      <c r="J12" s="67">
        <f t="shared" si="0"/>
        <v>0.15407825167430378</v>
      </c>
      <c r="K12" s="20">
        <f t="shared" si="1"/>
        <v>10928</v>
      </c>
      <c r="L12" s="67">
        <f t="shared" si="2"/>
        <v>0.22185069636219801</v>
      </c>
      <c r="M12" s="20">
        <f t="shared" si="3"/>
        <v>14862</v>
      </c>
      <c r="N12" s="68">
        <f t="shared" si="4"/>
        <v>0.16617232971766965</v>
      </c>
      <c r="R12" s="66"/>
    </row>
    <row r="13" spans="2:18" x14ac:dyDescent="0.25">
      <c r="B13" s="269"/>
      <c r="C13" s="272"/>
      <c r="D13" s="19" t="s">
        <v>49</v>
      </c>
      <c r="E13" s="20">
        <v>4677</v>
      </c>
      <c r="F13" s="20">
        <v>3380</v>
      </c>
      <c r="G13" s="20">
        <v>4025</v>
      </c>
      <c r="H13" s="20">
        <v>4419</v>
      </c>
      <c r="I13" s="20">
        <v>4919</v>
      </c>
      <c r="J13" s="67">
        <f t="shared" si="0"/>
        <v>0.11314777098891149</v>
      </c>
      <c r="K13" s="20">
        <f t="shared" si="1"/>
        <v>500</v>
      </c>
      <c r="L13" s="67">
        <f t="shared" si="2"/>
        <v>5.1742570023519452E-2</v>
      </c>
      <c r="M13" s="20">
        <f t="shared" si="3"/>
        <v>242</v>
      </c>
      <c r="N13" s="68">
        <f t="shared" si="4"/>
        <v>9.9862154091018909E-3</v>
      </c>
      <c r="R13" s="66"/>
    </row>
    <row r="14" spans="2:18" x14ac:dyDescent="0.25">
      <c r="B14" s="269"/>
      <c r="C14" s="272"/>
      <c r="D14" s="19" t="s">
        <v>50</v>
      </c>
      <c r="E14" s="20">
        <v>11916</v>
      </c>
      <c r="F14" s="20">
        <v>13324</v>
      </c>
      <c r="G14" s="20">
        <v>20050</v>
      </c>
      <c r="H14" s="20">
        <v>26095</v>
      </c>
      <c r="I14" s="20">
        <v>21212</v>
      </c>
      <c r="J14" s="67">
        <f t="shared" si="0"/>
        <v>-0.18712397010921633</v>
      </c>
      <c r="K14" s="20">
        <f t="shared" si="1"/>
        <v>-4883</v>
      </c>
      <c r="L14" s="67">
        <f t="shared" si="2"/>
        <v>0.78012755958375291</v>
      </c>
      <c r="M14" s="20">
        <f t="shared" si="3"/>
        <v>9296</v>
      </c>
      <c r="N14" s="68">
        <f t="shared" si="4"/>
        <v>4.306314317094314E-2</v>
      </c>
      <c r="R14" s="66"/>
    </row>
    <row r="15" spans="2:18" x14ac:dyDescent="0.25">
      <c r="B15" s="269"/>
      <c r="C15" s="272"/>
      <c r="D15" s="19" t="s">
        <v>51</v>
      </c>
      <c r="E15" s="20">
        <v>18677</v>
      </c>
      <c r="F15" s="20">
        <v>19721</v>
      </c>
      <c r="G15" s="20">
        <v>21932</v>
      </c>
      <c r="H15" s="20">
        <v>20553</v>
      </c>
      <c r="I15" s="20">
        <v>19337</v>
      </c>
      <c r="J15" s="67">
        <f t="shared" si="0"/>
        <v>-5.9164112295042037E-2</v>
      </c>
      <c r="K15" s="20">
        <f t="shared" si="1"/>
        <v>-1216</v>
      </c>
      <c r="L15" s="67">
        <f t="shared" si="2"/>
        <v>3.5337580981956496E-2</v>
      </c>
      <c r="M15" s="20">
        <f t="shared" si="3"/>
        <v>660</v>
      </c>
      <c r="N15" s="68">
        <f t="shared" si="4"/>
        <v>3.9256647157105765E-2</v>
      </c>
      <c r="R15" s="66"/>
    </row>
    <row r="16" spans="2:18" x14ac:dyDescent="0.25">
      <c r="B16" s="269"/>
      <c r="C16" s="272"/>
      <c r="D16" s="19" t="s">
        <v>52</v>
      </c>
      <c r="E16" s="20">
        <v>22803</v>
      </c>
      <c r="F16" s="20">
        <v>23140</v>
      </c>
      <c r="G16" s="20">
        <v>22327</v>
      </c>
      <c r="H16" s="20">
        <v>25007</v>
      </c>
      <c r="I16" s="20">
        <v>27341</v>
      </c>
      <c r="J16" s="67">
        <f t="shared" si="0"/>
        <v>9.3333866517375075E-2</v>
      </c>
      <c r="K16" s="20">
        <f t="shared" si="1"/>
        <v>2334</v>
      </c>
      <c r="L16" s="67">
        <f t="shared" si="2"/>
        <v>0.19900890233741175</v>
      </c>
      <c r="M16" s="20">
        <f t="shared" si="3"/>
        <v>4538</v>
      </c>
      <c r="N16" s="68">
        <f t="shared" si="4"/>
        <v>5.5505817340974747E-2</v>
      </c>
      <c r="R16" s="66"/>
    </row>
    <row r="17" spans="2:18" x14ac:dyDescent="0.25">
      <c r="B17" s="269"/>
      <c r="C17" s="273"/>
      <c r="D17" s="23" t="s">
        <v>53</v>
      </c>
      <c r="E17" s="69">
        <v>10069</v>
      </c>
      <c r="F17" s="69">
        <v>9641</v>
      </c>
      <c r="G17" s="69">
        <v>9567</v>
      </c>
      <c r="H17" s="69">
        <v>11329</v>
      </c>
      <c r="I17" s="69">
        <v>11427</v>
      </c>
      <c r="J17" s="25">
        <f t="shared" si="0"/>
        <v>8.6503663165327094E-3</v>
      </c>
      <c r="K17" s="69">
        <f t="shared" si="1"/>
        <v>98</v>
      </c>
      <c r="L17" s="25">
        <f t="shared" si="2"/>
        <v>0.13486940113218782</v>
      </c>
      <c r="M17" s="69">
        <f t="shared" si="3"/>
        <v>1358</v>
      </c>
      <c r="N17" s="46">
        <f t="shared" si="4"/>
        <v>2.3198309306730495E-2</v>
      </c>
      <c r="R17" s="66"/>
    </row>
    <row r="18" spans="2:18" x14ac:dyDescent="0.25">
      <c r="B18" s="269"/>
      <c r="C18" s="274" t="s">
        <v>18</v>
      </c>
      <c r="D18" s="63" t="s">
        <v>43</v>
      </c>
      <c r="E18" s="64">
        <v>487870</v>
      </c>
      <c r="F18" s="64">
        <v>412044</v>
      </c>
      <c r="G18" s="64">
        <v>499612</v>
      </c>
      <c r="H18" s="64">
        <v>547682</v>
      </c>
      <c r="I18" s="64">
        <v>570452</v>
      </c>
      <c r="J18" s="65">
        <f t="shared" si="0"/>
        <v>4.1575220657242618E-2</v>
      </c>
      <c r="K18" s="64">
        <f t="shared" si="1"/>
        <v>22770</v>
      </c>
      <c r="L18" s="65">
        <f t="shared" si="2"/>
        <v>0.16927050238793129</v>
      </c>
      <c r="M18" s="64">
        <f t="shared" si="3"/>
        <v>82582</v>
      </c>
      <c r="N18" s="65">
        <f t="shared" ref="N18:N19" si="5">I18/$I$18</f>
        <v>1</v>
      </c>
    </row>
    <row r="19" spans="2:18" x14ac:dyDescent="0.25">
      <c r="B19" s="269"/>
      <c r="C19" s="275"/>
      <c r="D19" s="26" t="s">
        <v>44</v>
      </c>
      <c r="E19" s="27">
        <v>186207</v>
      </c>
      <c r="F19" s="27">
        <v>157938</v>
      </c>
      <c r="G19" s="27">
        <v>186101</v>
      </c>
      <c r="H19" s="27">
        <v>202954</v>
      </c>
      <c r="I19" s="27">
        <v>203516</v>
      </c>
      <c r="J19" s="28">
        <f t="shared" si="0"/>
        <v>2.7691003872798436E-3</v>
      </c>
      <c r="K19" s="27">
        <f t="shared" si="1"/>
        <v>562</v>
      </c>
      <c r="L19" s="28">
        <f t="shared" si="2"/>
        <v>9.2955689098691341E-2</v>
      </c>
      <c r="M19" s="27">
        <f t="shared" si="3"/>
        <v>17309</v>
      </c>
      <c r="N19" s="18">
        <f t="shared" si="5"/>
        <v>0.35676270746706124</v>
      </c>
    </row>
    <row r="20" spans="2:18" x14ac:dyDescent="0.25">
      <c r="B20" s="269"/>
      <c r="C20" s="275"/>
      <c r="D20" s="4" t="s">
        <v>45</v>
      </c>
      <c r="E20" s="29">
        <v>129622</v>
      </c>
      <c r="F20" s="29">
        <v>102187</v>
      </c>
      <c r="G20" s="29">
        <v>133462</v>
      </c>
      <c r="H20" s="29">
        <v>142059</v>
      </c>
      <c r="I20" s="29">
        <v>146652</v>
      </c>
      <c r="J20" s="70">
        <f t="shared" si="0"/>
        <v>3.2331636855109425E-2</v>
      </c>
      <c r="K20" s="29">
        <f t="shared" si="1"/>
        <v>4593</v>
      </c>
      <c r="L20" s="70">
        <f t="shared" si="2"/>
        <v>0.13138201848451647</v>
      </c>
      <c r="M20" s="29">
        <f t="shared" si="3"/>
        <v>17030</v>
      </c>
      <c r="N20" s="68">
        <f>I20/$I$18</f>
        <v>0.25708035031869464</v>
      </c>
    </row>
    <row r="21" spans="2:18" x14ac:dyDescent="0.25">
      <c r="B21" s="269"/>
      <c r="C21" s="275"/>
      <c r="D21" s="4" t="s">
        <v>46</v>
      </c>
      <c r="E21" s="29">
        <v>4013</v>
      </c>
      <c r="F21" s="29">
        <v>3543</v>
      </c>
      <c r="G21" s="29">
        <v>3705</v>
      </c>
      <c r="H21" s="29">
        <v>4644</v>
      </c>
      <c r="I21" s="29">
        <v>4440</v>
      </c>
      <c r="J21" s="70">
        <f t="shared" si="0"/>
        <v>-4.3927648578811374E-2</v>
      </c>
      <c r="K21" s="29">
        <f t="shared" si="1"/>
        <v>-204</v>
      </c>
      <c r="L21" s="70">
        <f t="shared" si="2"/>
        <v>0.10640418639421889</v>
      </c>
      <c r="M21" s="29">
        <f t="shared" si="3"/>
        <v>427</v>
      </c>
      <c r="N21" s="68">
        <f t="shared" ref="N21:N28" si="6">I21/$I$18</f>
        <v>7.7833016625412834E-3</v>
      </c>
    </row>
    <row r="22" spans="2:18" x14ac:dyDescent="0.25">
      <c r="B22" s="269"/>
      <c r="C22" s="275"/>
      <c r="D22" s="4" t="s">
        <v>47</v>
      </c>
      <c r="E22" s="29">
        <v>14352</v>
      </c>
      <c r="F22" s="29">
        <v>14701</v>
      </c>
      <c r="G22" s="29">
        <v>16163</v>
      </c>
      <c r="H22" s="29">
        <v>19106</v>
      </c>
      <c r="I22" s="29">
        <v>27860</v>
      </c>
      <c r="J22" s="70">
        <f t="shared" si="0"/>
        <v>0.45818067622736303</v>
      </c>
      <c r="K22" s="29">
        <f t="shared" si="1"/>
        <v>8754</v>
      </c>
      <c r="L22" s="70">
        <f t="shared" si="2"/>
        <v>0.94119286510590849</v>
      </c>
      <c r="M22" s="29">
        <f t="shared" si="3"/>
        <v>13508</v>
      </c>
      <c r="N22" s="68">
        <f t="shared" si="6"/>
        <v>4.8838464936576606E-2</v>
      </c>
    </row>
    <row r="23" spans="2:18" x14ac:dyDescent="0.25">
      <c r="B23" s="269"/>
      <c r="C23" s="275"/>
      <c r="D23" s="4" t="s">
        <v>48</v>
      </c>
      <c r="E23" s="29">
        <v>77618</v>
      </c>
      <c r="F23" s="29">
        <v>58767</v>
      </c>
      <c r="G23" s="29">
        <v>73725</v>
      </c>
      <c r="H23" s="29">
        <v>81280</v>
      </c>
      <c r="I23" s="29">
        <v>93990</v>
      </c>
      <c r="J23" s="70">
        <f t="shared" si="0"/>
        <v>0.15637303149606296</v>
      </c>
      <c r="K23" s="29">
        <f t="shared" si="1"/>
        <v>12710</v>
      </c>
      <c r="L23" s="70">
        <f t="shared" si="2"/>
        <v>0.21093045427606993</v>
      </c>
      <c r="M23" s="29">
        <f t="shared" si="3"/>
        <v>16372</v>
      </c>
      <c r="N23" s="68">
        <f t="shared" si="6"/>
        <v>0.16476408181582325</v>
      </c>
    </row>
    <row r="24" spans="2:18" x14ac:dyDescent="0.25">
      <c r="B24" s="269"/>
      <c r="C24" s="275"/>
      <c r="D24" s="4" t="s">
        <v>49</v>
      </c>
      <c r="E24" s="29">
        <v>4820</v>
      </c>
      <c r="F24" s="29">
        <v>3518</v>
      </c>
      <c r="G24" s="29">
        <v>4228</v>
      </c>
      <c r="H24" s="29">
        <v>4556</v>
      </c>
      <c r="I24" s="29">
        <v>5166</v>
      </c>
      <c r="J24" s="70">
        <f t="shared" si="0"/>
        <v>0.13388937664618084</v>
      </c>
      <c r="K24" s="29">
        <f t="shared" si="1"/>
        <v>610</v>
      </c>
      <c r="L24" s="70">
        <f t="shared" si="2"/>
        <v>7.1784232365145195E-2</v>
      </c>
      <c r="M24" s="29">
        <f t="shared" si="3"/>
        <v>346</v>
      </c>
      <c r="N24" s="68">
        <f t="shared" si="6"/>
        <v>9.0559766641189789E-3</v>
      </c>
    </row>
    <row r="25" spans="2:18" x14ac:dyDescent="0.25">
      <c r="B25" s="269"/>
      <c r="C25" s="275"/>
      <c r="D25" s="4" t="s">
        <v>50</v>
      </c>
      <c r="E25" s="29">
        <v>14064</v>
      </c>
      <c r="F25" s="29">
        <v>15495</v>
      </c>
      <c r="G25" s="29">
        <v>22985</v>
      </c>
      <c r="H25" s="29">
        <v>29771</v>
      </c>
      <c r="I25" s="29">
        <v>24336</v>
      </c>
      <c r="J25" s="70">
        <f t="shared" si="0"/>
        <v>-0.18256020959994623</v>
      </c>
      <c r="K25" s="29">
        <f t="shared" si="1"/>
        <v>-5435</v>
      </c>
      <c r="L25" s="70">
        <f t="shared" si="2"/>
        <v>0.7303754266211604</v>
      </c>
      <c r="M25" s="29">
        <f t="shared" si="3"/>
        <v>10272</v>
      </c>
      <c r="N25" s="68">
        <f t="shared" si="6"/>
        <v>4.2660907490901949E-2</v>
      </c>
    </row>
    <row r="26" spans="2:18" x14ac:dyDescent="0.25">
      <c r="B26" s="269"/>
      <c r="C26" s="275"/>
      <c r="D26" s="4" t="s">
        <v>51</v>
      </c>
      <c r="E26" s="29">
        <v>19444</v>
      </c>
      <c r="F26" s="29">
        <v>20259</v>
      </c>
      <c r="G26" s="29">
        <v>22673</v>
      </c>
      <c r="H26" s="29">
        <v>21328</v>
      </c>
      <c r="I26" s="29">
        <v>20067</v>
      </c>
      <c r="J26" s="70">
        <f t="shared" si="0"/>
        <v>-5.9124156039009779E-2</v>
      </c>
      <c r="K26" s="29">
        <f t="shared" si="1"/>
        <v>-1261</v>
      </c>
      <c r="L26" s="70">
        <f t="shared" si="2"/>
        <v>3.2040732359596813E-2</v>
      </c>
      <c r="M26" s="29">
        <f t="shared" si="3"/>
        <v>623</v>
      </c>
      <c r="N26" s="68">
        <f t="shared" si="6"/>
        <v>3.5177368122120703E-2</v>
      </c>
    </row>
    <row r="27" spans="2:18" x14ac:dyDescent="0.25">
      <c r="B27" s="269"/>
      <c r="C27" s="275"/>
      <c r="D27" s="4" t="s">
        <v>52</v>
      </c>
      <c r="E27" s="29">
        <v>26561</v>
      </c>
      <c r="F27" s="29">
        <v>25271</v>
      </c>
      <c r="G27" s="29">
        <v>25947</v>
      </c>
      <c r="H27" s="29">
        <v>29384</v>
      </c>
      <c r="I27" s="29">
        <v>31676</v>
      </c>
      <c r="J27" s="30">
        <f t="shared" si="0"/>
        <v>7.8001633542063686E-2</v>
      </c>
      <c r="K27" s="29">
        <f t="shared" si="1"/>
        <v>2292</v>
      </c>
      <c r="L27" s="30">
        <f t="shared" si="2"/>
        <v>0.19257558073867709</v>
      </c>
      <c r="M27" s="29">
        <f t="shared" si="3"/>
        <v>5115</v>
      </c>
      <c r="N27" s="31">
        <f t="shared" si="6"/>
        <v>5.5527897176274252E-2</v>
      </c>
    </row>
    <row r="28" spans="2:18" x14ac:dyDescent="0.25">
      <c r="B28" s="269"/>
      <c r="C28" s="276"/>
      <c r="D28" s="32" t="s">
        <v>53</v>
      </c>
      <c r="E28" s="71">
        <v>11169</v>
      </c>
      <c r="F28" s="71">
        <v>10365</v>
      </c>
      <c r="G28" s="71">
        <v>10623</v>
      </c>
      <c r="H28" s="71">
        <v>12600</v>
      </c>
      <c r="I28" s="71">
        <v>12749</v>
      </c>
      <c r="J28" s="34">
        <f t="shared" si="0"/>
        <v>1.1825396825396739E-2</v>
      </c>
      <c r="K28" s="71">
        <f t="shared" si="1"/>
        <v>149</v>
      </c>
      <c r="L28" s="34">
        <f t="shared" si="2"/>
        <v>0.14146297788521811</v>
      </c>
      <c r="M28" s="71">
        <f t="shared" si="3"/>
        <v>1580</v>
      </c>
      <c r="N28" s="72">
        <f t="shared" si="6"/>
        <v>2.234894434588712E-2</v>
      </c>
    </row>
    <row r="29" spans="2:18" x14ac:dyDescent="0.25">
      <c r="B29" s="269"/>
      <c r="C29" s="271" t="s">
        <v>21</v>
      </c>
      <c r="D29" s="63" t="s">
        <v>43</v>
      </c>
      <c r="E29" s="64">
        <v>2848678</v>
      </c>
      <c r="F29" s="64">
        <v>2294198</v>
      </c>
      <c r="G29" s="64">
        <v>2809781</v>
      </c>
      <c r="H29" s="64">
        <v>3055908</v>
      </c>
      <c r="I29" s="64">
        <v>3165719</v>
      </c>
      <c r="J29" s="65">
        <f t="shared" si="0"/>
        <v>3.5934000630909013E-2</v>
      </c>
      <c r="K29" s="64">
        <f t="shared" si="1"/>
        <v>109811</v>
      </c>
      <c r="L29" s="65">
        <f t="shared" si="2"/>
        <v>0.11129408097370086</v>
      </c>
      <c r="M29" s="64">
        <f t="shared" si="3"/>
        <v>317041</v>
      </c>
      <c r="N29" s="65">
        <f t="shared" ref="N29:N30" si="7">I29/$I$29</f>
        <v>1</v>
      </c>
    </row>
    <row r="30" spans="2:18" x14ac:dyDescent="0.25">
      <c r="B30" s="269"/>
      <c r="C30" s="272"/>
      <c r="D30" s="15" t="s">
        <v>44</v>
      </c>
      <c r="E30" s="16">
        <v>1159119</v>
      </c>
      <c r="F30" s="16">
        <v>953288</v>
      </c>
      <c r="G30" s="16">
        <v>1125132</v>
      </c>
      <c r="H30" s="16">
        <v>1207802</v>
      </c>
      <c r="I30" s="16">
        <v>1223794</v>
      </c>
      <c r="J30" s="17">
        <f t="shared" si="0"/>
        <v>1.3240580823677961E-2</v>
      </c>
      <c r="K30" s="16">
        <f t="shared" si="1"/>
        <v>15992</v>
      </c>
      <c r="L30" s="17">
        <f t="shared" si="2"/>
        <v>5.5796686966566922E-2</v>
      </c>
      <c r="M30" s="16">
        <f t="shared" si="3"/>
        <v>64675</v>
      </c>
      <c r="N30" s="18">
        <f t="shared" si="7"/>
        <v>0.38657695139713916</v>
      </c>
    </row>
    <row r="31" spans="2:18" x14ac:dyDescent="0.25">
      <c r="B31" s="269"/>
      <c r="C31" s="272"/>
      <c r="D31" s="19" t="s">
        <v>45</v>
      </c>
      <c r="E31" s="20">
        <v>827986</v>
      </c>
      <c r="F31" s="20">
        <v>627412</v>
      </c>
      <c r="G31" s="20">
        <v>801936</v>
      </c>
      <c r="H31" s="20">
        <v>863416</v>
      </c>
      <c r="I31" s="20">
        <v>870321</v>
      </c>
      <c r="J31" s="67">
        <f>I31/H31-1</f>
        <v>7.997303733078942E-3</v>
      </c>
      <c r="K31" s="20">
        <f t="shared" si="1"/>
        <v>6905</v>
      </c>
      <c r="L31" s="67">
        <f t="shared" si="2"/>
        <v>5.1130091571596648E-2</v>
      </c>
      <c r="M31" s="20">
        <f t="shared" si="3"/>
        <v>42335</v>
      </c>
      <c r="N31" s="68">
        <f>I31/$I$29</f>
        <v>0.27492048409855707</v>
      </c>
    </row>
    <row r="32" spans="2:18" x14ac:dyDescent="0.25">
      <c r="B32" s="269"/>
      <c r="C32" s="272"/>
      <c r="D32" s="19" t="s">
        <v>46</v>
      </c>
      <c r="E32" s="20">
        <v>18601</v>
      </c>
      <c r="F32" s="20">
        <v>14521</v>
      </c>
      <c r="G32" s="20">
        <v>14638</v>
      </c>
      <c r="H32" s="20">
        <v>17811</v>
      </c>
      <c r="I32" s="20">
        <v>17886</v>
      </c>
      <c r="J32" s="67">
        <f t="shared" ref="J32:J41" si="8">I32/H32-1</f>
        <v>4.2108809162877403E-3</v>
      </c>
      <c r="K32" s="20">
        <f t="shared" si="1"/>
        <v>75</v>
      </c>
      <c r="L32" s="67">
        <f t="shared" si="2"/>
        <v>-3.8438793613246647E-2</v>
      </c>
      <c r="M32" s="20">
        <f t="shared" si="3"/>
        <v>-715</v>
      </c>
      <c r="N32" s="68">
        <f t="shared" ref="N32:N39" si="9">I32/$I$29</f>
        <v>5.6499013336306853E-3</v>
      </c>
    </row>
    <row r="33" spans="2:14" x14ac:dyDescent="0.25">
      <c r="B33" s="269"/>
      <c r="C33" s="272"/>
      <c r="D33" s="19" t="s">
        <v>47</v>
      </c>
      <c r="E33" s="20">
        <v>73712</v>
      </c>
      <c r="F33" s="20">
        <v>74494</v>
      </c>
      <c r="G33" s="20">
        <v>96232</v>
      </c>
      <c r="H33" s="20">
        <v>103075</v>
      </c>
      <c r="I33" s="20">
        <v>146033</v>
      </c>
      <c r="J33" s="67">
        <f t="shared" si="8"/>
        <v>0.41676449187484832</v>
      </c>
      <c r="K33" s="20">
        <f t="shared" si="1"/>
        <v>42958</v>
      </c>
      <c r="L33" s="67">
        <f t="shared" si="2"/>
        <v>0.98112925982201005</v>
      </c>
      <c r="M33" s="20">
        <f t="shared" si="3"/>
        <v>72321</v>
      </c>
      <c r="N33" s="68">
        <f t="shared" si="9"/>
        <v>4.6129489067096609E-2</v>
      </c>
    </row>
    <row r="34" spans="2:14" x14ac:dyDescent="0.25">
      <c r="B34" s="269"/>
      <c r="C34" s="272"/>
      <c r="D34" s="19" t="s">
        <v>48</v>
      </c>
      <c r="E34" s="20">
        <v>419789</v>
      </c>
      <c r="F34" s="20">
        <v>287185</v>
      </c>
      <c r="G34" s="20">
        <v>375972</v>
      </c>
      <c r="H34" s="20">
        <v>428972</v>
      </c>
      <c r="I34" s="20">
        <v>490987</v>
      </c>
      <c r="J34" s="67">
        <f t="shared" si="8"/>
        <v>0.14456654513581313</v>
      </c>
      <c r="K34" s="20">
        <f t="shared" si="1"/>
        <v>62015</v>
      </c>
      <c r="L34" s="67">
        <f t="shared" si="2"/>
        <v>0.16960425356548181</v>
      </c>
      <c r="M34" s="20">
        <f t="shared" si="3"/>
        <v>71198</v>
      </c>
      <c r="N34" s="68">
        <f t="shared" si="9"/>
        <v>0.15509494051746223</v>
      </c>
    </row>
    <row r="35" spans="2:14" x14ac:dyDescent="0.25">
      <c r="B35" s="269"/>
      <c r="C35" s="272"/>
      <c r="D35" s="19" t="s">
        <v>49</v>
      </c>
      <c r="E35" s="20">
        <v>10636</v>
      </c>
      <c r="F35" s="20">
        <v>10119</v>
      </c>
      <c r="G35" s="20">
        <v>11595</v>
      </c>
      <c r="H35" s="20">
        <v>11107</v>
      </c>
      <c r="I35" s="20">
        <v>12187</v>
      </c>
      <c r="J35" s="67">
        <f t="shared" si="8"/>
        <v>9.7235977311605382E-2</v>
      </c>
      <c r="K35" s="20">
        <f t="shared" si="1"/>
        <v>1080</v>
      </c>
      <c r="L35" s="67">
        <f t="shared" si="2"/>
        <v>0.14582549830763436</v>
      </c>
      <c r="M35" s="20">
        <f t="shared" si="3"/>
        <v>1551</v>
      </c>
      <c r="N35" s="68">
        <f t="shared" si="9"/>
        <v>3.8496783826991593E-3</v>
      </c>
    </row>
    <row r="36" spans="2:14" x14ac:dyDescent="0.25">
      <c r="B36" s="269"/>
      <c r="C36" s="272"/>
      <c r="D36" s="19" t="s">
        <v>50</v>
      </c>
      <c r="E36" s="20">
        <v>84734</v>
      </c>
      <c r="F36" s="20">
        <v>105169</v>
      </c>
      <c r="G36" s="20">
        <v>132612</v>
      </c>
      <c r="H36" s="20">
        <v>146405</v>
      </c>
      <c r="I36" s="20">
        <v>126079</v>
      </c>
      <c r="J36" s="67">
        <f t="shared" si="8"/>
        <v>-0.13883405621392708</v>
      </c>
      <c r="K36" s="20">
        <f t="shared" si="1"/>
        <v>-20326</v>
      </c>
      <c r="L36" s="67">
        <f t="shared" si="2"/>
        <v>0.48793872589515419</v>
      </c>
      <c r="M36" s="20">
        <f t="shared" si="3"/>
        <v>41345</v>
      </c>
      <c r="N36" s="68">
        <f t="shared" si="9"/>
        <v>3.9826339608790291E-2</v>
      </c>
    </row>
    <row r="37" spans="2:14" x14ac:dyDescent="0.25">
      <c r="B37" s="269"/>
      <c r="C37" s="272"/>
      <c r="D37" s="19" t="s">
        <v>51</v>
      </c>
      <c r="E37" s="20">
        <v>40116</v>
      </c>
      <c r="F37" s="20">
        <v>42785</v>
      </c>
      <c r="G37" s="20">
        <v>48246</v>
      </c>
      <c r="H37" s="20">
        <v>49321</v>
      </c>
      <c r="I37" s="20">
        <v>43124</v>
      </c>
      <c r="J37" s="67">
        <f t="shared" si="8"/>
        <v>-0.1256462764339733</v>
      </c>
      <c r="K37" s="20">
        <f t="shared" si="1"/>
        <v>-6197</v>
      </c>
      <c r="L37" s="67">
        <f t="shared" si="2"/>
        <v>7.4982550603250653E-2</v>
      </c>
      <c r="M37" s="20">
        <f t="shared" si="3"/>
        <v>3008</v>
      </c>
      <c r="N37" s="68">
        <f t="shared" si="9"/>
        <v>1.3622181880324817E-2</v>
      </c>
    </row>
    <row r="38" spans="2:14" x14ac:dyDescent="0.25">
      <c r="B38" s="269"/>
      <c r="C38" s="272"/>
      <c r="D38" s="19" t="s">
        <v>52</v>
      </c>
      <c r="E38" s="20">
        <v>161488</v>
      </c>
      <c r="F38" s="20">
        <v>137179</v>
      </c>
      <c r="G38" s="20">
        <v>154114</v>
      </c>
      <c r="H38" s="20">
        <v>170708</v>
      </c>
      <c r="I38" s="20">
        <v>177711</v>
      </c>
      <c r="J38" s="21">
        <f t="shared" si="8"/>
        <v>4.1023267802329233E-2</v>
      </c>
      <c r="K38" s="20">
        <f t="shared" si="1"/>
        <v>7003</v>
      </c>
      <c r="L38" s="21">
        <f t="shared" si="2"/>
        <v>0.10045947686515411</v>
      </c>
      <c r="M38" s="20">
        <f t="shared" si="3"/>
        <v>16223</v>
      </c>
      <c r="N38" s="22">
        <f t="shared" si="9"/>
        <v>5.6136062613264162E-2</v>
      </c>
    </row>
    <row r="39" spans="2:14" x14ac:dyDescent="0.25">
      <c r="B39" s="269"/>
      <c r="C39" s="273"/>
      <c r="D39" s="23" t="s">
        <v>53</v>
      </c>
      <c r="E39" s="69">
        <v>52497</v>
      </c>
      <c r="F39" s="69">
        <v>42046</v>
      </c>
      <c r="G39" s="69">
        <v>49304</v>
      </c>
      <c r="H39" s="69">
        <v>57291</v>
      </c>
      <c r="I39" s="69">
        <v>57597</v>
      </c>
      <c r="J39" s="25">
        <f t="shared" si="8"/>
        <v>5.3411530606901625E-3</v>
      </c>
      <c r="K39" s="69">
        <f t="shared" si="1"/>
        <v>306</v>
      </c>
      <c r="L39" s="25">
        <f t="shared" si="2"/>
        <v>9.714840848048456E-2</v>
      </c>
      <c r="M39" s="69">
        <f t="shared" si="3"/>
        <v>5100</v>
      </c>
      <c r="N39" s="46">
        <f t="shared" si="9"/>
        <v>1.8193971101035815E-2</v>
      </c>
    </row>
    <row r="40" spans="2:14" x14ac:dyDescent="0.25">
      <c r="B40" s="269"/>
      <c r="C40" s="287" t="s">
        <v>22</v>
      </c>
      <c r="D40" s="63" t="s">
        <v>43</v>
      </c>
      <c r="E40" s="73">
        <v>6.7786769972468175</v>
      </c>
      <c r="F40" s="73">
        <v>6.2514251147176472</v>
      </c>
      <c r="G40" s="73">
        <v>6.4930304248760216</v>
      </c>
      <c r="H40" s="73">
        <v>6.478512780395973</v>
      </c>
      <c r="I40" s="73">
        <v>6.4268249356955938</v>
      </c>
      <c r="J40" s="65">
        <f t="shared" si="8"/>
        <v>-7.9783503486767771E-3</v>
      </c>
      <c r="K40" s="73">
        <f t="shared" si="1"/>
        <v>-5.1687844700379237E-2</v>
      </c>
      <c r="L40" s="65">
        <f t="shared" si="2"/>
        <v>-5.1905712824807826E-2</v>
      </c>
      <c r="M40" s="73">
        <f t="shared" si="3"/>
        <v>-0.35185206155122373</v>
      </c>
      <c r="N40" s="65"/>
    </row>
    <row r="41" spans="2:14" x14ac:dyDescent="0.25">
      <c r="B41" s="269"/>
      <c r="C41" s="288"/>
      <c r="D41" s="26" t="s">
        <v>44</v>
      </c>
      <c r="E41" s="35">
        <v>7.3055867189371115</v>
      </c>
      <c r="F41" s="35">
        <v>6.852862524082008</v>
      </c>
      <c r="G41" s="35">
        <v>7.0641728353204876</v>
      </c>
      <c r="H41" s="35">
        <v>7.0118722097404369</v>
      </c>
      <c r="I41" s="35">
        <v>7.0798877672037257</v>
      </c>
      <c r="J41" s="36">
        <f t="shared" si="8"/>
        <v>9.7000566223677254E-3</v>
      </c>
      <c r="K41" s="37">
        <f t="shared" si="1"/>
        <v>6.80155574632888E-2</v>
      </c>
      <c r="L41" s="36">
        <f t="shared" si="2"/>
        <v>-3.0894021304044283E-2</v>
      </c>
      <c r="M41" s="37">
        <f t="shared" si="3"/>
        <v>-0.22569895173338583</v>
      </c>
      <c r="N41" s="38"/>
    </row>
    <row r="42" spans="2:14" x14ac:dyDescent="0.25">
      <c r="B42" s="269"/>
      <c r="C42" s="288"/>
      <c r="D42" s="4" t="s">
        <v>45</v>
      </c>
      <c r="E42" s="39">
        <v>7.5382472368397098</v>
      </c>
      <c r="F42" s="39">
        <v>7.0135595872877472</v>
      </c>
      <c r="G42" s="39">
        <v>7.0836770928106425</v>
      </c>
      <c r="H42" s="39">
        <v>7.2239690096301068</v>
      </c>
      <c r="I42" s="39">
        <v>6.9581148065238247</v>
      </c>
      <c r="J42" s="74">
        <f t="shared" si="0"/>
        <v>-3.6801681008304166E-2</v>
      </c>
      <c r="K42" s="41">
        <f t="shared" si="1"/>
        <v>-0.26585420310628205</v>
      </c>
      <c r="L42" s="74">
        <f t="shared" si="2"/>
        <v>-7.6958530556115901E-2</v>
      </c>
      <c r="M42" s="41">
        <f t="shared" si="3"/>
        <v>-0.58013243031588502</v>
      </c>
      <c r="N42" s="75"/>
    </row>
    <row r="43" spans="2:14" x14ac:dyDescent="0.25">
      <c r="B43" s="269"/>
      <c r="C43" s="288"/>
      <c r="D43" s="4" t="s">
        <v>46</v>
      </c>
      <c r="E43" s="39">
        <v>5.3313270278016622</v>
      </c>
      <c r="F43" s="39">
        <v>4.5606155778894468</v>
      </c>
      <c r="G43" s="39">
        <v>4.2964484884062228</v>
      </c>
      <c r="H43" s="39">
        <v>4.1927966101694913</v>
      </c>
      <c r="I43" s="39">
        <v>4.5166666666666666</v>
      </c>
      <c r="J43" s="74">
        <f t="shared" si="0"/>
        <v>7.7244399528381358E-2</v>
      </c>
      <c r="K43" s="41">
        <f t="shared" si="1"/>
        <v>0.32387005649717526</v>
      </c>
      <c r="L43" s="74">
        <f t="shared" si="2"/>
        <v>-0.15280630073651957</v>
      </c>
      <c r="M43" s="41">
        <f t="shared" si="3"/>
        <v>-0.81466036113499563</v>
      </c>
      <c r="N43" s="75"/>
    </row>
    <row r="44" spans="2:14" x14ac:dyDescent="0.25">
      <c r="B44" s="269"/>
      <c r="C44" s="288"/>
      <c r="D44" s="4" t="s">
        <v>47</v>
      </c>
      <c r="E44" s="39">
        <v>5.6187209390959678</v>
      </c>
      <c r="F44" s="39">
        <v>5.4538399590013906</v>
      </c>
      <c r="G44" s="39">
        <v>6.51228260133992</v>
      </c>
      <c r="H44" s="39">
        <v>5.9405797936718345</v>
      </c>
      <c r="I44" s="39">
        <v>5.9375076235007116</v>
      </c>
      <c r="J44" s="74">
        <f t="shared" si="0"/>
        <v>-5.171498873554059E-4</v>
      </c>
      <c r="K44" s="41">
        <f t="shared" si="1"/>
        <v>-3.0721701711229343E-3</v>
      </c>
      <c r="L44" s="74">
        <f t="shared" si="2"/>
        <v>5.6736522041266557E-2</v>
      </c>
      <c r="M44" s="41">
        <f t="shared" si="3"/>
        <v>0.31878668440474378</v>
      </c>
      <c r="N44" s="75"/>
    </row>
    <row r="45" spans="2:14" x14ac:dyDescent="0.25">
      <c r="B45" s="269"/>
      <c r="C45" s="288"/>
      <c r="D45" s="4" t="s">
        <v>48</v>
      </c>
      <c r="E45" s="39">
        <v>6.2663492110880563</v>
      </c>
      <c r="F45" s="39">
        <v>5.4833505174323136</v>
      </c>
      <c r="G45" s="39">
        <v>5.8589082295741068</v>
      </c>
      <c r="H45" s="39">
        <v>6.0482481494536486</v>
      </c>
      <c r="I45" s="39">
        <v>5.9983995699607835</v>
      </c>
      <c r="J45" s="74">
        <f t="shared" si="0"/>
        <v>-8.2418211457425672E-3</v>
      </c>
      <c r="K45" s="41">
        <f t="shared" si="1"/>
        <v>-4.9848579492865142E-2</v>
      </c>
      <c r="L45" s="74">
        <f t="shared" si="2"/>
        <v>-4.2760087588662676E-2</v>
      </c>
      <c r="M45" s="41">
        <f t="shared" si="3"/>
        <v>-0.26794964112727282</v>
      </c>
      <c r="N45" s="75"/>
    </row>
    <row r="46" spans="2:14" x14ac:dyDescent="0.25">
      <c r="B46" s="269"/>
      <c r="C46" s="288"/>
      <c r="D46" s="4" t="s">
        <v>49</v>
      </c>
      <c r="E46" s="39">
        <v>2.2741073337609579</v>
      </c>
      <c r="F46" s="39">
        <v>2.9937869822485208</v>
      </c>
      <c r="G46" s="39">
        <v>2.8807453416149067</v>
      </c>
      <c r="H46" s="39">
        <v>2.5134645847476804</v>
      </c>
      <c r="I46" s="39">
        <v>2.4775360845700347</v>
      </c>
      <c r="J46" s="74">
        <f t="shared" si="0"/>
        <v>-1.4294412738364626E-2</v>
      </c>
      <c r="K46" s="41">
        <f t="shared" si="1"/>
        <v>-3.5928500177645706E-2</v>
      </c>
      <c r="L46" s="74">
        <f t="shared" si="2"/>
        <v>8.9454331283758126E-2</v>
      </c>
      <c r="M46" s="41">
        <f t="shared" si="3"/>
        <v>0.20342875080907685</v>
      </c>
      <c r="N46" s="75"/>
    </row>
    <row r="47" spans="2:14" x14ac:dyDescent="0.25">
      <c r="B47" s="269"/>
      <c r="C47" s="288"/>
      <c r="D47" s="4" t="s">
        <v>50</v>
      </c>
      <c r="E47" s="39">
        <v>7.1109432695535411</v>
      </c>
      <c r="F47" s="39">
        <v>7.8932002401681176</v>
      </c>
      <c r="G47" s="39">
        <v>6.6140648379052367</v>
      </c>
      <c r="H47" s="39">
        <v>5.6104617742862617</v>
      </c>
      <c r="I47" s="39">
        <v>5.9437582500471429</v>
      </c>
      <c r="J47" s="74">
        <f t="shared" si="0"/>
        <v>5.94062466102947E-2</v>
      </c>
      <c r="K47" s="41">
        <f t="shared" si="1"/>
        <v>0.33329647576088117</v>
      </c>
      <c r="L47" s="74">
        <f t="shared" si="2"/>
        <v>-0.16413926750110042</v>
      </c>
      <c r="M47" s="41">
        <f t="shared" si="3"/>
        <v>-1.1671850195063982</v>
      </c>
      <c r="N47" s="75"/>
    </row>
    <row r="48" spans="2:14" x14ac:dyDescent="0.25">
      <c r="B48" s="269"/>
      <c r="C48" s="288"/>
      <c r="D48" s="4" t="s">
        <v>51</v>
      </c>
      <c r="E48" s="39">
        <v>2.147882422230551</v>
      </c>
      <c r="F48" s="39">
        <v>2.1695147304903402</v>
      </c>
      <c r="G48" s="39">
        <v>2.1997993799015139</v>
      </c>
      <c r="H48" s="39">
        <v>2.3996983408748114</v>
      </c>
      <c r="I48" s="39">
        <v>2.2301287686818019</v>
      </c>
      <c r="J48" s="74">
        <f t="shared" si="0"/>
        <v>-7.0662870121914079E-2</v>
      </c>
      <c r="K48" s="41">
        <f t="shared" si="1"/>
        <v>-0.1695695721930095</v>
      </c>
      <c r="L48" s="74">
        <f t="shared" si="2"/>
        <v>3.8291829012613743E-2</v>
      </c>
      <c r="M48" s="41">
        <f t="shared" si="3"/>
        <v>8.224634645125084E-2</v>
      </c>
      <c r="N48" s="75"/>
    </row>
    <row r="49" spans="2:14" x14ac:dyDescent="0.25">
      <c r="B49" s="269"/>
      <c r="C49" s="288"/>
      <c r="D49" s="4" t="s">
        <v>52</v>
      </c>
      <c r="E49" s="39">
        <v>7.0818751918607203</v>
      </c>
      <c r="F49" s="39">
        <v>5.9282195332757128</v>
      </c>
      <c r="G49" s="39">
        <v>6.9025843149549875</v>
      </c>
      <c r="H49" s="39">
        <v>6.8264086055904345</v>
      </c>
      <c r="I49" s="39">
        <v>6.499798836911598</v>
      </c>
      <c r="J49" s="40">
        <f t="shared" si="0"/>
        <v>-4.7845036467837887E-2</v>
      </c>
      <c r="K49" s="41">
        <f t="shared" si="1"/>
        <v>-0.32660976867883651</v>
      </c>
      <c r="L49" s="40">
        <f t="shared" si="2"/>
        <v>-8.219240514406545E-2</v>
      </c>
      <c r="M49" s="41">
        <f t="shared" si="3"/>
        <v>-0.58207635494912235</v>
      </c>
      <c r="N49" s="42"/>
    </row>
    <row r="50" spans="2:14" x14ac:dyDescent="0.25">
      <c r="B50" s="269"/>
      <c r="C50" s="289"/>
      <c r="D50" s="32" t="s">
        <v>53</v>
      </c>
      <c r="E50" s="76">
        <v>5.2137252954613169</v>
      </c>
      <c r="F50" s="76">
        <v>4.361165854164506</v>
      </c>
      <c r="G50" s="76">
        <v>5.1535486568412248</v>
      </c>
      <c r="H50" s="76">
        <v>5.0570218024538791</v>
      </c>
      <c r="I50" s="76">
        <v>5.0404305592018899</v>
      </c>
      <c r="J50" s="61">
        <f t="shared" si="0"/>
        <v>-3.2808328498680206E-3</v>
      </c>
      <c r="K50" s="77">
        <f t="shared" si="1"/>
        <v>-1.6591243251989241E-2</v>
      </c>
      <c r="L50" s="61">
        <f t="shared" si="2"/>
        <v>-3.3238179313030636E-2</v>
      </c>
      <c r="M50" s="77">
        <f t="shared" si="3"/>
        <v>-0.17329473625942704</v>
      </c>
      <c r="N50" s="55"/>
    </row>
    <row r="51" spans="2:14" x14ac:dyDescent="0.25">
      <c r="B51" s="269"/>
      <c r="C51" s="277" t="s">
        <v>34</v>
      </c>
      <c r="D51" s="63" t="s">
        <v>43</v>
      </c>
      <c r="E51" s="65">
        <v>0.6915</v>
      </c>
      <c r="F51" s="65">
        <v>0.65</v>
      </c>
      <c r="G51" s="65">
        <v>0.72849999999999993</v>
      </c>
      <c r="H51" s="65">
        <v>19.420500000000001</v>
      </c>
      <c r="I51" s="65">
        <v>19.465100000000003</v>
      </c>
      <c r="J51" s="65">
        <f t="shared" si="0"/>
        <v>2.2965423135348217E-3</v>
      </c>
      <c r="K51" s="73">
        <f t="shared" ref="K51" si="10">(I51-H51)*100</f>
        <v>4.4600000000002638</v>
      </c>
      <c r="L51" s="65">
        <f t="shared" si="2"/>
        <v>27.149096167751271</v>
      </c>
      <c r="M51" s="73">
        <f t="shared" ref="M51" si="11">(I51-E51)*100</f>
        <v>1877.3600000000001</v>
      </c>
      <c r="N51" s="65"/>
    </row>
    <row r="52" spans="2:14" x14ac:dyDescent="0.25">
      <c r="B52" s="269"/>
      <c r="C52" s="278"/>
      <c r="D52" s="15" t="s">
        <v>44</v>
      </c>
      <c r="E52" s="18">
        <v>0.79150000000000009</v>
      </c>
      <c r="F52" s="18">
        <v>0.76</v>
      </c>
      <c r="G52" s="18">
        <v>0.8234999999999999</v>
      </c>
      <c r="H52" s="18">
        <v>0.83819999999999995</v>
      </c>
      <c r="I52" s="18">
        <v>0.8397</v>
      </c>
      <c r="J52" s="17">
        <f t="shared" si="0"/>
        <v>1.7895490336437003E-3</v>
      </c>
      <c r="K52" s="44">
        <f>(I52-H52)*100</f>
        <v>0.15000000000000568</v>
      </c>
      <c r="L52" s="17">
        <f t="shared" si="2"/>
        <v>6.089703095388499E-2</v>
      </c>
      <c r="M52" s="44">
        <f>(I52-E52)*100</f>
        <v>4.8199999999999914</v>
      </c>
      <c r="N52" s="18"/>
    </row>
    <row r="53" spans="2:14" x14ac:dyDescent="0.25">
      <c r="B53" s="269"/>
      <c r="C53" s="278"/>
      <c r="D53" s="19" t="s">
        <v>45</v>
      </c>
      <c r="E53" s="68">
        <v>0.65040000000000009</v>
      </c>
      <c r="F53" s="68">
        <v>0.57179999999999997</v>
      </c>
      <c r="G53" s="68">
        <v>0.66269999999999996</v>
      </c>
      <c r="H53" s="68">
        <v>0.74870000000000003</v>
      </c>
      <c r="I53" s="68">
        <v>0.73659999999999992</v>
      </c>
      <c r="J53" s="67">
        <f t="shared" si="0"/>
        <v>-1.6161346333645077E-2</v>
      </c>
      <c r="K53" s="45">
        <f t="shared" ref="K53:K61" si="12">(I53-H53)*100</f>
        <v>-1.2100000000000111</v>
      </c>
      <c r="L53" s="67">
        <f t="shared" si="2"/>
        <v>0.13253382533825309</v>
      </c>
      <c r="M53" s="45">
        <f t="shared" ref="M53:M61" si="13">(I53-E53)*100</f>
        <v>8.6199999999999832</v>
      </c>
      <c r="N53" s="68"/>
    </row>
    <row r="54" spans="2:14" x14ac:dyDescent="0.25">
      <c r="B54" s="269"/>
      <c r="C54" s="278"/>
      <c r="D54" s="19" t="s">
        <v>46</v>
      </c>
      <c r="E54" s="68">
        <v>0.53239999999999998</v>
      </c>
      <c r="F54" s="68">
        <v>0.58409999999999995</v>
      </c>
      <c r="G54" s="68">
        <v>0.52579999999999993</v>
      </c>
      <c r="H54" s="68">
        <v>0.63</v>
      </c>
      <c r="I54" s="68">
        <v>0.63259999999999994</v>
      </c>
      <c r="J54" s="67">
        <f t="shared" si="0"/>
        <v>4.1269841269839791E-3</v>
      </c>
      <c r="K54" s="45">
        <f t="shared" si="12"/>
        <v>0.25999999999999357</v>
      </c>
      <c r="L54" s="67">
        <f t="shared" si="2"/>
        <v>0.1882043576258452</v>
      </c>
      <c r="M54" s="45">
        <f t="shared" si="13"/>
        <v>10.019999999999996</v>
      </c>
      <c r="N54" s="68"/>
    </row>
    <row r="55" spans="2:14" x14ac:dyDescent="0.25">
      <c r="B55" s="269"/>
      <c r="C55" s="278"/>
      <c r="D55" s="19" t="s">
        <v>47</v>
      </c>
      <c r="E55" s="68">
        <v>0.58420000000000005</v>
      </c>
      <c r="F55" s="68">
        <v>0.56200000000000006</v>
      </c>
      <c r="G55" s="68">
        <v>0.68049999999999999</v>
      </c>
      <c r="H55" s="68">
        <v>0.77760000000000007</v>
      </c>
      <c r="I55" s="68">
        <v>1.0205</v>
      </c>
      <c r="J55" s="67">
        <f t="shared" si="0"/>
        <v>0.31237139917695456</v>
      </c>
      <c r="K55" s="45">
        <f t="shared" si="12"/>
        <v>24.289999999999988</v>
      </c>
      <c r="L55" s="67">
        <f t="shared" si="2"/>
        <v>0.74683327627524809</v>
      </c>
      <c r="M55" s="45">
        <f t="shared" si="13"/>
        <v>43.629999999999988</v>
      </c>
      <c r="N55" s="68"/>
    </row>
    <row r="56" spans="2:14" x14ac:dyDescent="0.25">
      <c r="B56" s="269"/>
      <c r="C56" s="278"/>
      <c r="D56" s="19" t="s">
        <v>48</v>
      </c>
      <c r="E56" s="68">
        <v>0.62960000000000005</v>
      </c>
      <c r="F56" s="68">
        <v>0.5877</v>
      </c>
      <c r="G56" s="68">
        <v>0.67110000000000003</v>
      </c>
      <c r="H56" s="68">
        <v>0.71200000000000008</v>
      </c>
      <c r="I56" s="68">
        <v>0.78510000000000002</v>
      </c>
      <c r="J56" s="67">
        <f t="shared" si="0"/>
        <v>0.10266853932584263</v>
      </c>
      <c r="K56" s="45">
        <f t="shared" si="12"/>
        <v>7.3099999999999943</v>
      </c>
      <c r="L56" s="67">
        <f t="shared" si="2"/>
        <v>0.246982210927573</v>
      </c>
      <c r="M56" s="45">
        <f t="shared" si="13"/>
        <v>15.549999999999997</v>
      </c>
      <c r="N56" s="68"/>
    </row>
    <row r="57" spans="2:14" x14ac:dyDescent="0.25">
      <c r="B57" s="269"/>
      <c r="C57" s="278"/>
      <c r="D57" s="19" t="s">
        <v>49</v>
      </c>
      <c r="E57" s="68">
        <v>0.441</v>
      </c>
      <c r="F57" s="68">
        <v>0.52229999999999999</v>
      </c>
      <c r="G57" s="68">
        <v>0.56420000000000003</v>
      </c>
      <c r="H57" s="68">
        <v>0.53239999999999998</v>
      </c>
      <c r="I57" s="68">
        <v>0.58409999999999995</v>
      </c>
      <c r="J57" s="67">
        <f t="shared" si="0"/>
        <v>9.710743801652888E-2</v>
      </c>
      <c r="K57" s="45">
        <f t="shared" si="12"/>
        <v>5.1699999999999964</v>
      </c>
      <c r="L57" s="67">
        <f t="shared" si="2"/>
        <v>0.32448979591836724</v>
      </c>
      <c r="M57" s="45">
        <f t="shared" si="13"/>
        <v>14.309999999999995</v>
      </c>
      <c r="N57" s="68"/>
    </row>
    <row r="58" spans="2:14" x14ac:dyDescent="0.25">
      <c r="B58" s="269"/>
      <c r="C58" s="278"/>
      <c r="D58" s="19" t="s">
        <v>50</v>
      </c>
      <c r="E58" s="68">
        <v>0.6633</v>
      </c>
      <c r="F58" s="68">
        <v>0.81379999999999997</v>
      </c>
      <c r="G58" s="68">
        <v>0.89290000000000003</v>
      </c>
      <c r="H58" s="68">
        <v>0.99150000000000005</v>
      </c>
      <c r="I58" s="68">
        <v>0.8478</v>
      </c>
      <c r="J58" s="67">
        <f t="shared" si="0"/>
        <v>-0.14493192133131627</v>
      </c>
      <c r="K58" s="45">
        <f t="shared" si="12"/>
        <v>-14.370000000000005</v>
      </c>
      <c r="L58" s="67">
        <f t="shared" si="2"/>
        <v>0.27815468113975572</v>
      </c>
      <c r="M58" s="45">
        <f t="shared" si="13"/>
        <v>18.45</v>
      </c>
      <c r="N58" s="68"/>
    </row>
    <row r="59" spans="2:14" x14ac:dyDescent="0.25">
      <c r="B59" s="269"/>
      <c r="C59" s="278"/>
      <c r="D59" s="19" t="s">
        <v>51</v>
      </c>
      <c r="E59" s="68">
        <v>0.47789999999999999</v>
      </c>
      <c r="F59" s="68">
        <v>0.5554</v>
      </c>
      <c r="G59" s="68">
        <v>0.54949999999999999</v>
      </c>
      <c r="H59" s="68">
        <v>0.57689999999999997</v>
      </c>
      <c r="I59" s="68">
        <v>0.52039999999999997</v>
      </c>
      <c r="J59" s="67">
        <f t="shared" si="0"/>
        <v>-9.793725082336624E-2</v>
      </c>
      <c r="K59" s="45">
        <f t="shared" si="12"/>
        <v>-5.6499999999999995</v>
      </c>
      <c r="L59" s="67">
        <f t="shared" si="2"/>
        <v>8.8930738648252738E-2</v>
      </c>
      <c r="M59" s="45">
        <f t="shared" si="13"/>
        <v>4.2499999999999982</v>
      </c>
      <c r="N59" s="68"/>
    </row>
    <row r="60" spans="2:14" x14ac:dyDescent="0.25">
      <c r="B60" s="269"/>
      <c r="C60" s="278"/>
      <c r="D60" s="19" t="s">
        <v>52</v>
      </c>
      <c r="E60" s="22">
        <v>0.75609999999999999</v>
      </c>
      <c r="F60" s="22">
        <v>0.69010000000000005</v>
      </c>
      <c r="G60" s="22">
        <v>0.77500000000000002</v>
      </c>
      <c r="H60" s="22">
        <v>0.85840000000000005</v>
      </c>
      <c r="I60" s="22">
        <v>0.89359999999999995</v>
      </c>
      <c r="J60" s="21">
        <f t="shared" si="0"/>
        <v>4.1006523765144243E-2</v>
      </c>
      <c r="K60" s="45">
        <f t="shared" si="12"/>
        <v>3.5199999999999898</v>
      </c>
      <c r="L60" s="21">
        <f t="shared" si="2"/>
        <v>0.18185425208305772</v>
      </c>
      <c r="M60" s="45">
        <f t="shared" si="13"/>
        <v>13.749999999999996</v>
      </c>
      <c r="N60" s="22"/>
    </row>
    <row r="61" spans="2:14" x14ac:dyDescent="0.25">
      <c r="B61" s="269"/>
      <c r="C61" s="279"/>
      <c r="D61" s="23" t="s">
        <v>53</v>
      </c>
      <c r="E61" s="46">
        <v>0.50070000000000003</v>
      </c>
      <c r="F61" s="46">
        <v>0.39140000000000003</v>
      </c>
      <c r="G61" s="46">
        <v>0.51619999999999999</v>
      </c>
      <c r="H61" s="46">
        <v>0.59499999999999997</v>
      </c>
      <c r="I61" s="46">
        <v>0.5968</v>
      </c>
      <c r="J61" s="25">
        <f t="shared" si="0"/>
        <v>3.0252100840335583E-3</v>
      </c>
      <c r="K61" s="78">
        <f t="shared" si="12"/>
        <v>0.18000000000000238</v>
      </c>
      <c r="L61" s="25">
        <f t="shared" si="2"/>
        <v>0.19193129618534033</v>
      </c>
      <c r="M61" s="78">
        <f t="shared" si="13"/>
        <v>9.6099999999999959</v>
      </c>
      <c r="N61" s="46"/>
    </row>
    <row r="62" spans="2:14" x14ac:dyDescent="0.25">
      <c r="B62" s="269"/>
      <c r="C62" s="280" t="s">
        <v>54</v>
      </c>
      <c r="D62" s="63" t="s">
        <v>43</v>
      </c>
      <c r="E62" s="64">
        <v>132895</v>
      </c>
      <c r="F62" s="64">
        <v>113857</v>
      </c>
      <c r="G62" s="64">
        <v>124421</v>
      </c>
      <c r="H62" s="64">
        <v>378069</v>
      </c>
      <c r="I62" s="64">
        <v>385509</v>
      </c>
      <c r="J62" s="65">
        <f t="shared" si="0"/>
        <v>1.9678947493711574E-2</v>
      </c>
      <c r="K62" s="64">
        <f t="shared" ref="K62:K63" si="14">I62-H62</f>
        <v>7440</v>
      </c>
      <c r="L62" s="65">
        <f t="shared" si="2"/>
        <v>1.9008540577147373</v>
      </c>
      <c r="M62" s="64">
        <f t="shared" ref="M62:M63" si="15">I62-E62</f>
        <v>252614</v>
      </c>
      <c r="N62" s="65">
        <f t="shared" ref="N62:N63" si="16">I62/$I$62</f>
        <v>1</v>
      </c>
    </row>
    <row r="63" spans="2:14" x14ac:dyDescent="0.25">
      <c r="B63" s="269"/>
      <c r="C63" s="281"/>
      <c r="D63" s="26" t="s">
        <v>44</v>
      </c>
      <c r="E63" s="27">
        <v>47242</v>
      </c>
      <c r="F63" s="27">
        <v>40464</v>
      </c>
      <c r="G63" s="27">
        <v>44073</v>
      </c>
      <c r="H63" s="27">
        <v>46483</v>
      </c>
      <c r="I63" s="27">
        <v>47015</v>
      </c>
      <c r="J63" s="36">
        <f t="shared" si="0"/>
        <v>1.1445044424843509E-2</v>
      </c>
      <c r="K63" s="27">
        <f t="shared" si="14"/>
        <v>532</v>
      </c>
      <c r="L63" s="36">
        <f t="shared" si="2"/>
        <v>-4.8050463570551427E-3</v>
      </c>
      <c r="M63" s="27">
        <f t="shared" si="15"/>
        <v>-227</v>
      </c>
      <c r="N63" s="38">
        <f t="shared" si="16"/>
        <v>0.12195564824686324</v>
      </c>
    </row>
    <row r="64" spans="2:14" x14ac:dyDescent="0.25">
      <c r="B64" s="269"/>
      <c r="C64" s="281"/>
      <c r="D64" s="4" t="s">
        <v>45</v>
      </c>
      <c r="E64" s="29">
        <v>41069</v>
      </c>
      <c r="F64" s="29">
        <v>35395</v>
      </c>
      <c r="G64" s="29">
        <v>39033</v>
      </c>
      <c r="H64" s="29">
        <v>37203</v>
      </c>
      <c r="I64" s="29">
        <v>38115</v>
      </c>
      <c r="J64" s="74">
        <f>I64/H64-1</f>
        <v>2.4514152084509355E-2</v>
      </c>
      <c r="K64" s="29">
        <f>I64-H64</f>
        <v>912</v>
      </c>
      <c r="L64" s="74">
        <f>I64/E64-1</f>
        <v>-7.1927731378898963E-2</v>
      </c>
      <c r="M64" s="29">
        <f>I64-E64</f>
        <v>-2954</v>
      </c>
      <c r="N64" s="75">
        <f>I64/$I$62</f>
        <v>9.8869287098355685E-2</v>
      </c>
    </row>
    <row r="65" spans="2:14" x14ac:dyDescent="0.25">
      <c r="B65" s="269"/>
      <c r="C65" s="281"/>
      <c r="D65" s="4" t="s">
        <v>46</v>
      </c>
      <c r="E65" s="29">
        <v>1127</v>
      </c>
      <c r="F65" s="29">
        <v>802</v>
      </c>
      <c r="G65" s="29">
        <v>898</v>
      </c>
      <c r="H65" s="29">
        <v>912</v>
      </c>
      <c r="I65" s="29">
        <v>912</v>
      </c>
      <c r="J65" s="74">
        <f t="shared" ref="J65:J72" si="17">I65/H65-1</f>
        <v>0</v>
      </c>
      <c r="K65" s="29">
        <f t="shared" ref="K65:K72" si="18">I65-H65</f>
        <v>0</v>
      </c>
      <c r="L65" s="74">
        <f t="shared" ref="L65:L72" si="19">I65/E65-1</f>
        <v>-0.1907719609582964</v>
      </c>
      <c r="M65" s="29">
        <f t="shared" ref="M65:M72" si="20">I65-E65</f>
        <v>-215</v>
      </c>
      <c r="N65" s="75">
        <f t="shared" ref="N65:N72" si="21">I65/$I$62</f>
        <v>2.3657035244313363E-3</v>
      </c>
    </row>
    <row r="66" spans="2:14" x14ac:dyDescent="0.25">
      <c r="B66" s="269"/>
      <c r="C66" s="281"/>
      <c r="D66" s="4" t="s">
        <v>47</v>
      </c>
      <c r="E66" s="29">
        <v>4070</v>
      </c>
      <c r="F66" s="29">
        <v>4276</v>
      </c>
      <c r="G66" s="29">
        <v>4562</v>
      </c>
      <c r="H66" s="29">
        <v>4276</v>
      </c>
      <c r="I66" s="29">
        <v>4616</v>
      </c>
      <c r="J66" s="74">
        <f t="shared" si="17"/>
        <v>7.9513564078578014E-2</v>
      </c>
      <c r="K66" s="29">
        <f t="shared" si="18"/>
        <v>340</v>
      </c>
      <c r="L66" s="74">
        <f t="shared" si="19"/>
        <v>0.13415233415233407</v>
      </c>
      <c r="M66" s="29">
        <f t="shared" si="20"/>
        <v>546</v>
      </c>
      <c r="N66" s="75">
        <f t="shared" si="21"/>
        <v>1.1973780119270886E-2</v>
      </c>
    </row>
    <row r="67" spans="2:14" x14ac:dyDescent="0.25">
      <c r="B67" s="269"/>
      <c r="C67" s="281"/>
      <c r="D67" s="4" t="s">
        <v>48</v>
      </c>
      <c r="E67" s="29">
        <v>21508</v>
      </c>
      <c r="F67" s="29">
        <v>15764</v>
      </c>
      <c r="G67" s="29">
        <v>18073</v>
      </c>
      <c r="H67" s="29">
        <v>19434</v>
      </c>
      <c r="I67" s="29">
        <v>20174</v>
      </c>
      <c r="J67" s="74">
        <f t="shared" si="17"/>
        <v>3.8077595965833044E-2</v>
      </c>
      <c r="K67" s="29">
        <f t="shared" si="18"/>
        <v>740</v>
      </c>
      <c r="L67" s="74">
        <f t="shared" si="19"/>
        <v>-6.202343314115677E-2</v>
      </c>
      <c r="M67" s="29">
        <f t="shared" si="20"/>
        <v>-1334</v>
      </c>
      <c r="N67" s="75">
        <f t="shared" si="21"/>
        <v>5.23308145853923E-2</v>
      </c>
    </row>
    <row r="68" spans="2:14" x14ac:dyDescent="0.25">
      <c r="B68" s="269"/>
      <c r="C68" s="281"/>
      <c r="D68" s="4" t="s">
        <v>49</v>
      </c>
      <c r="E68" s="29">
        <v>778</v>
      </c>
      <c r="F68" s="29">
        <v>625</v>
      </c>
      <c r="G68" s="29">
        <v>663</v>
      </c>
      <c r="H68" s="29">
        <v>673</v>
      </c>
      <c r="I68" s="29">
        <v>673</v>
      </c>
      <c r="J68" s="74">
        <f t="shared" si="17"/>
        <v>0</v>
      </c>
      <c r="K68" s="29">
        <f t="shared" si="18"/>
        <v>0</v>
      </c>
      <c r="L68" s="74">
        <f t="shared" si="19"/>
        <v>-0.13496143958868889</v>
      </c>
      <c r="M68" s="29">
        <f t="shared" si="20"/>
        <v>-105</v>
      </c>
      <c r="N68" s="75">
        <f t="shared" si="21"/>
        <v>1.745743938533212E-3</v>
      </c>
    </row>
    <row r="69" spans="2:14" x14ac:dyDescent="0.25">
      <c r="B69" s="269"/>
      <c r="C69" s="281"/>
      <c r="D69" s="4" t="s">
        <v>50</v>
      </c>
      <c r="E69" s="29">
        <v>4121</v>
      </c>
      <c r="F69" s="29">
        <v>4169</v>
      </c>
      <c r="G69" s="29">
        <v>4791</v>
      </c>
      <c r="H69" s="29">
        <v>4763</v>
      </c>
      <c r="I69" s="29">
        <v>4797</v>
      </c>
      <c r="J69" s="74">
        <f t="shared" si="17"/>
        <v>7.1383581776192084E-3</v>
      </c>
      <c r="K69" s="29">
        <f t="shared" si="18"/>
        <v>34</v>
      </c>
      <c r="L69" s="74">
        <f t="shared" si="19"/>
        <v>0.16403785488959</v>
      </c>
      <c r="M69" s="29">
        <f t="shared" si="20"/>
        <v>676</v>
      </c>
      <c r="N69" s="75">
        <f t="shared" si="21"/>
        <v>1.2443289261729298E-2</v>
      </c>
    </row>
    <row r="70" spans="2:14" x14ac:dyDescent="0.25">
      <c r="B70" s="269"/>
      <c r="C70" s="281"/>
      <c r="D70" s="4" t="s">
        <v>51</v>
      </c>
      <c r="E70" s="29">
        <v>2708</v>
      </c>
      <c r="F70" s="29">
        <v>2485</v>
      </c>
      <c r="G70" s="29">
        <v>2832</v>
      </c>
      <c r="H70" s="29">
        <v>2758</v>
      </c>
      <c r="I70" s="29">
        <v>2673</v>
      </c>
      <c r="J70" s="74">
        <f t="shared" si="17"/>
        <v>-3.0819434372733823E-2</v>
      </c>
      <c r="K70" s="29">
        <f t="shared" si="18"/>
        <v>-85</v>
      </c>
      <c r="L70" s="74">
        <f t="shared" si="19"/>
        <v>-1.292466765140321E-2</v>
      </c>
      <c r="M70" s="29">
        <f t="shared" si="20"/>
        <v>-35</v>
      </c>
      <c r="N70" s="75">
        <f t="shared" si="21"/>
        <v>6.9336902640405283E-3</v>
      </c>
    </row>
    <row r="71" spans="2:14" x14ac:dyDescent="0.25">
      <c r="B71" s="269"/>
      <c r="C71" s="281"/>
      <c r="D71" s="4" t="s">
        <v>52</v>
      </c>
      <c r="E71" s="29">
        <v>6890</v>
      </c>
      <c r="F71" s="29">
        <v>6412</v>
      </c>
      <c r="G71" s="29">
        <v>6415</v>
      </c>
      <c r="H71" s="29">
        <v>6415</v>
      </c>
      <c r="I71" s="29">
        <v>6415</v>
      </c>
      <c r="J71" s="40">
        <f t="shared" si="17"/>
        <v>0</v>
      </c>
      <c r="K71" s="29">
        <f t="shared" si="18"/>
        <v>0</v>
      </c>
      <c r="L71" s="40">
        <f t="shared" si="19"/>
        <v>-6.8940493468795383E-2</v>
      </c>
      <c r="M71" s="29">
        <f t="shared" si="20"/>
        <v>-475</v>
      </c>
      <c r="N71" s="42">
        <f t="shared" si="21"/>
        <v>1.6640337839064719E-2</v>
      </c>
    </row>
    <row r="72" spans="2:14" x14ac:dyDescent="0.25">
      <c r="B72" s="270"/>
      <c r="C72" s="282"/>
      <c r="D72" s="32" t="s">
        <v>53</v>
      </c>
      <c r="E72" s="71">
        <v>3382</v>
      </c>
      <c r="F72" s="71">
        <v>3465</v>
      </c>
      <c r="G72" s="71">
        <v>3081</v>
      </c>
      <c r="H72" s="71">
        <v>3106</v>
      </c>
      <c r="I72" s="71">
        <v>3113</v>
      </c>
      <c r="J72" s="61">
        <f t="shared" si="17"/>
        <v>2.2537025112685516E-3</v>
      </c>
      <c r="K72" s="71">
        <f t="shared" si="18"/>
        <v>7</v>
      </c>
      <c r="L72" s="61">
        <f t="shared" si="19"/>
        <v>-7.953873447664106E-2</v>
      </c>
      <c r="M72" s="71">
        <f t="shared" si="20"/>
        <v>-269</v>
      </c>
      <c r="N72" s="55">
        <f t="shared" si="21"/>
        <v>8.0750384556521372E-3</v>
      </c>
    </row>
    <row r="73" spans="2:14" ht="7.5" customHeight="1" x14ac:dyDescent="0.25"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47"/>
    </row>
    <row r="74" spans="2:14" x14ac:dyDescent="0.25">
      <c r="B74" s="285" t="s">
        <v>55</v>
      </c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</row>
    <row r="76" spans="2:14" x14ac:dyDescent="0.25">
      <c r="B76" s="56"/>
    </row>
    <row r="77" spans="2:14" ht="21.75" customHeight="1" thickBot="1" x14ac:dyDescent="0.3">
      <c r="B77" s="267" t="s">
        <v>56</v>
      </c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12"/>
    </row>
    <row r="78" spans="2:14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ht="60" x14ac:dyDescent="0.25">
      <c r="B79" s="4"/>
      <c r="C79" s="4"/>
      <c r="D79" s="4"/>
      <c r="E79" s="13" t="s">
        <v>232</v>
      </c>
      <c r="F79" s="13" t="s">
        <v>233</v>
      </c>
      <c r="G79" s="13" t="s">
        <v>234</v>
      </c>
      <c r="H79" s="13" t="s">
        <v>235</v>
      </c>
      <c r="I79" s="13" t="s">
        <v>236</v>
      </c>
      <c r="J79" s="14" t="str">
        <f>CONCATENATE("var. ",RIGHT(I79,2),"/",RIGHT(H79,2))</f>
        <v>var. 24/23</v>
      </c>
      <c r="K79" s="14" t="str">
        <f>CONCATENATE("dif. ",RIGHT(I79,2),"/",RIGHT(H79,2))</f>
        <v>dif. 24/23</v>
      </c>
      <c r="L79" s="14" t="str">
        <f>CONCATENATE("var. ",RIGHT(I79,2),"/",RIGHT(E79,2))</f>
        <v>var. 24/19</v>
      </c>
      <c r="M79" s="14" t="str">
        <f>CONCATENATE("dif. ",RIGHT(I79,2),"/",RIGHT(E79,2))</f>
        <v>dif. 24/19</v>
      </c>
      <c r="N79" s="14" t="str">
        <f>CONCATENATE("cuota ",I79)</f>
        <v>cuota acumulado a octubre 2024</v>
      </c>
    </row>
    <row r="80" spans="2:14" ht="15" customHeight="1" x14ac:dyDescent="0.25">
      <c r="B80" s="268" t="s">
        <v>42</v>
      </c>
      <c r="C80" s="271" t="s">
        <v>8</v>
      </c>
      <c r="D80" s="63" t="s">
        <v>43</v>
      </c>
      <c r="E80" s="64">
        <v>4041070</v>
      </c>
      <c r="F80" s="64">
        <v>1678957</v>
      </c>
      <c r="G80" s="64">
        <v>3924823</v>
      </c>
      <c r="H80" s="64">
        <v>4320832</v>
      </c>
      <c r="I80" s="64">
        <v>4588197</v>
      </c>
      <c r="J80" s="65">
        <f t="shared" ref="J80:J81" si="22">I80/H80-1</f>
        <v>6.1878129027002293E-2</v>
      </c>
      <c r="K80" s="64">
        <f t="shared" ref="K80:K81" si="23">I80-H80</f>
        <v>267365</v>
      </c>
      <c r="L80" s="65">
        <f t="shared" ref="L80:L81" si="24">I80/E80-1</f>
        <v>0.13539161657679766</v>
      </c>
      <c r="M80" s="64">
        <f t="shared" ref="M80:M81" si="25">I80-E80</f>
        <v>547127</v>
      </c>
      <c r="N80" s="65">
        <f t="shared" ref="N80:N81" si="26">I80/$I$80</f>
        <v>1</v>
      </c>
    </row>
    <row r="81" spans="2:15" ht="15" customHeight="1" x14ac:dyDescent="0.25">
      <c r="B81" s="269"/>
      <c r="C81" s="272"/>
      <c r="D81" s="15" t="s">
        <v>44</v>
      </c>
      <c r="E81" s="16">
        <v>1485492</v>
      </c>
      <c r="F81" s="16">
        <v>644673</v>
      </c>
      <c r="G81" s="16">
        <v>1457395</v>
      </c>
      <c r="H81" s="16">
        <v>1572308</v>
      </c>
      <c r="I81" s="16">
        <v>1622538</v>
      </c>
      <c r="J81" s="18">
        <f t="shared" si="22"/>
        <v>3.1946666938029944E-2</v>
      </c>
      <c r="K81" s="16">
        <f t="shared" si="23"/>
        <v>50230</v>
      </c>
      <c r="L81" s="18">
        <f t="shared" si="24"/>
        <v>9.2256302962250958E-2</v>
      </c>
      <c r="M81" s="16">
        <f t="shared" si="25"/>
        <v>137046</v>
      </c>
      <c r="N81" s="18">
        <f t="shared" si="26"/>
        <v>0.353633028398737</v>
      </c>
      <c r="O81" s="79"/>
    </row>
    <row r="82" spans="2:15" x14ac:dyDescent="0.25">
      <c r="B82" s="269"/>
      <c r="C82" s="272"/>
      <c r="D82" s="19" t="s">
        <v>45</v>
      </c>
      <c r="E82" s="20">
        <v>1082702</v>
      </c>
      <c r="F82" s="20">
        <v>324977</v>
      </c>
      <c r="G82" s="20">
        <v>1027252</v>
      </c>
      <c r="H82" s="20">
        <v>1094360</v>
      </c>
      <c r="I82" s="20">
        <v>1158457</v>
      </c>
      <c r="J82" s="68">
        <f>I82/H82-1</f>
        <v>5.8570305932234445E-2</v>
      </c>
      <c r="K82" s="20">
        <f>I82-H82</f>
        <v>64097</v>
      </c>
      <c r="L82" s="68">
        <f>I82/E82-1</f>
        <v>6.9968467777837384E-2</v>
      </c>
      <c r="M82" s="20">
        <f>I82-E82</f>
        <v>75755</v>
      </c>
      <c r="N82" s="68">
        <f>I82/$I$80</f>
        <v>0.25248632523843245</v>
      </c>
      <c r="O82" s="79"/>
    </row>
    <row r="83" spans="2:15" x14ac:dyDescent="0.25">
      <c r="B83" s="269"/>
      <c r="C83" s="272"/>
      <c r="D83" s="19" t="s">
        <v>46</v>
      </c>
      <c r="E83" s="20">
        <v>36869</v>
      </c>
      <c r="F83" s="20">
        <v>14685</v>
      </c>
      <c r="G83" s="20">
        <v>29058</v>
      </c>
      <c r="H83" s="20">
        <v>41308</v>
      </c>
      <c r="I83" s="20">
        <v>35995</v>
      </c>
      <c r="J83" s="68">
        <f t="shared" ref="J83:J136" si="27">I83/H83-1</f>
        <v>-0.12861915367483301</v>
      </c>
      <c r="K83" s="20">
        <f t="shared" ref="K83:K112" si="28">I83-H83</f>
        <v>-5313</v>
      </c>
      <c r="L83" s="68">
        <f t="shared" ref="L83:L136" si="29">I83/E83-1</f>
        <v>-2.3705552089831605E-2</v>
      </c>
      <c r="M83" s="20">
        <f t="shared" ref="M83:M112" si="30">I83-E83</f>
        <v>-874</v>
      </c>
      <c r="N83" s="68">
        <f t="shared" ref="N83:N90" si="31">I83/$I$80</f>
        <v>7.845129579222513E-3</v>
      </c>
      <c r="O83" s="79"/>
    </row>
    <row r="84" spans="2:15" x14ac:dyDescent="0.25">
      <c r="B84" s="269"/>
      <c r="C84" s="272"/>
      <c r="D84" s="19" t="s">
        <v>47</v>
      </c>
      <c r="E84" s="20">
        <v>116760</v>
      </c>
      <c r="F84" s="20">
        <v>47843</v>
      </c>
      <c r="G84" s="20">
        <v>132337</v>
      </c>
      <c r="H84" s="20">
        <v>154946</v>
      </c>
      <c r="I84" s="20">
        <v>200452</v>
      </c>
      <c r="J84" s="68">
        <f t="shared" si="27"/>
        <v>0.29368941437662155</v>
      </c>
      <c r="K84" s="20">
        <f t="shared" si="28"/>
        <v>45506</v>
      </c>
      <c r="L84" s="68">
        <f t="shared" si="29"/>
        <v>0.71678657074340535</v>
      </c>
      <c r="M84" s="20">
        <f t="shared" si="30"/>
        <v>83692</v>
      </c>
      <c r="N84" s="68">
        <f t="shared" si="31"/>
        <v>4.3688621042208955E-2</v>
      </c>
      <c r="O84" s="79"/>
    </row>
    <row r="85" spans="2:15" x14ac:dyDescent="0.25">
      <c r="B85" s="269"/>
      <c r="C85" s="272"/>
      <c r="D85" s="19" t="s">
        <v>48</v>
      </c>
      <c r="E85" s="20">
        <v>662992</v>
      </c>
      <c r="F85" s="20">
        <v>262585</v>
      </c>
      <c r="G85" s="20">
        <v>587373</v>
      </c>
      <c r="H85" s="20">
        <v>669254</v>
      </c>
      <c r="I85" s="20">
        <v>773150</v>
      </c>
      <c r="J85" s="68">
        <f t="shared" si="27"/>
        <v>0.15524150770858292</v>
      </c>
      <c r="K85" s="20">
        <f t="shared" si="28"/>
        <v>103896</v>
      </c>
      <c r="L85" s="68">
        <f t="shared" si="29"/>
        <v>0.16615283442334139</v>
      </c>
      <c r="M85" s="20">
        <f t="shared" si="30"/>
        <v>110158</v>
      </c>
      <c r="N85" s="68">
        <f t="shared" si="31"/>
        <v>0.16850845767956346</v>
      </c>
      <c r="O85" s="79"/>
    </row>
    <row r="86" spans="2:15" x14ac:dyDescent="0.25">
      <c r="B86" s="269"/>
      <c r="C86" s="272"/>
      <c r="D86" s="19" t="s">
        <v>49</v>
      </c>
      <c r="E86" s="20">
        <v>44100</v>
      </c>
      <c r="F86" s="20">
        <v>24453</v>
      </c>
      <c r="G86" s="20">
        <v>41481</v>
      </c>
      <c r="H86" s="20">
        <v>48608</v>
      </c>
      <c r="I86" s="20">
        <v>46696</v>
      </c>
      <c r="J86" s="68">
        <f t="shared" si="27"/>
        <v>-3.9335088874259405E-2</v>
      </c>
      <c r="K86" s="20">
        <f t="shared" si="28"/>
        <v>-1912</v>
      </c>
      <c r="L86" s="68">
        <f t="shared" si="29"/>
        <v>5.8866213151927527E-2</v>
      </c>
      <c r="M86" s="20">
        <f t="shared" si="30"/>
        <v>2596</v>
      </c>
      <c r="N86" s="68">
        <f t="shared" si="31"/>
        <v>1.0177418275632018E-2</v>
      </c>
      <c r="O86" s="79"/>
    </row>
    <row r="87" spans="2:15" x14ac:dyDescent="0.25">
      <c r="B87" s="269"/>
      <c r="C87" s="272"/>
      <c r="D87" s="19" t="s">
        <v>50</v>
      </c>
      <c r="E87" s="20">
        <v>119184</v>
      </c>
      <c r="F87" s="20">
        <v>83177</v>
      </c>
      <c r="G87" s="20">
        <v>166144</v>
      </c>
      <c r="H87" s="20">
        <v>213829</v>
      </c>
      <c r="I87" s="20">
        <v>202567</v>
      </c>
      <c r="J87" s="68">
        <f t="shared" si="27"/>
        <v>-5.2668253604515769E-2</v>
      </c>
      <c r="K87" s="20">
        <f t="shared" si="28"/>
        <v>-11262</v>
      </c>
      <c r="L87" s="68">
        <f t="shared" si="29"/>
        <v>0.69961572023090346</v>
      </c>
      <c r="M87" s="20">
        <f t="shared" si="30"/>
        <v>83383</v>
      </c>
      <c r="N87" s="68">
        <f t="shared" si="31"/>
        <v>4.414958642795852E-2</v>
      </c>
      <c r="O87" s="79"/>
    </row>
    <row r="88" spans="2:15" x14ac:dyDescent="0.25">
      <c r="B88" s="269"/>
      <c r="C88" s="272"/>
      <c r="D88" s="19" t="s">
        <v>51</v>
      </c>
      <c r="E88" s="20">
        <v>177807</v>
      </c>
      <c r="F88" s="20">
        <v>123320</v>
      </c>
      <c r="G88" s="20">
        <v>179915</v>
      </c>
      <c r="H88" s="20">
        <v>194865</v>
      </c>
      <c r="I88" s="20">
        <v>201157</v>
      </c>
      <c r="J88" s="68">
        <f t="shared" si="27"/>
        <v>3.2289020604007845E-2</v>
      </c>
      <c r="K88" s="20">
        <f t="shared" si="28"/>
        <v>6292</v>
      </c>
      <c r="L88" s="68">
        <f t="shared" si="29"/>
        <v>0.13132216391930585</v>
      </c>
      <c r="M88" s="20">
        <f t="shared" si="30"/>
        <v>23350</v>
      </c>
      <c r="N88" s="68">
        <f t="shared" si="31"/>
        <v>4.3842276170792144E-2</v>
      </c>
      <c r="O88" s="79"/>
    </row>
    <row r="89" spans="2:15" ht="18" customHeight="1" x14ac:dyDescent="0.25">
      <c r="B89" s="269"/>
      <c r="C89" s="272"/>
      <c r="D89" s="19" t="s">
        <v>52</v>
      </c>
      <c r="E89" s="20">
        <v>209689</v>
      </c>
      <c r="F89" s="20">
        <v>100724</v>
      </c>
      <c r="G89" s="20">
        <v>212753</v>
      </c>
      <c r="H89" s="20">
        <v>230245</v>
      </c>
      <c r="I89" s="20">
        <v>241157</v>
      </c>
      <c r="J89" s="22">
        <f t="shared" si="27"/>
        <v>4.7392994418988366E-2</v>
      </c>
      <c r="K89" s="20">
        <f t="shared" si="28"/>
        <v>10912</v>
      </c>
      <c r="L89" s="22">
        <f t="shared" si="29"/>
        <v>0.15006986537205091</v>
      </c>
      <c r="M89" s="20">
        <f t="shared" si="30"/>
        <v>31468</v>
      </c>
      <c r="N89" s="22">
        <f t="shared" si="31"/>
        <v>5.2560297650689369E-2</v>
      </c>
      <c r="O89" s="79"/>
    </row>
    <row r="90" spans="2:15" x14ac:dyDescent="0.25">
      <c r="B90" s="269"/>
      <c r="C90" s="273"/>
      <c r="D90" s="23" t="s">
        <v>53</v>
      </c>
      <c r="E90" s="69">
        <v>105475</v>
      </c>
      <c r="F90" s="69">
        <v>52520</v>
      </c>
      <c r="G90" s="69">
        <v>91115</v>
      </c>
      <c r="H90" s="69">
        <v>101109</v>
      </c>
      <c r="I90" s="69">
        <v>106028</v>
      </c>
      <c r="J90" s="46">
        <f t="shared" si="27"/>
        <v>4.8650466328417741E-2</v>
      </c>
      <c r="K90" s="69">
        <f t="shared" si="28"/>
        <v>4919</v>
      </c>
      <c r="L90" s="46">
        <f t="shared" si="29"/>
        <v>5.2429485660108188E-3</v>
      </c>
      <c r="M90" s="69">
        <f t="shared" si="30"/>
        <v>553</v>
      </c>
      <c r="N90" s="46">
        <f t="shared" si="31"/>
        <v>2.310885953676357E-2</v>
      </c>
      <c r="O90" s="79"/>
    </row>
    <row r="91" spans="2:15" x14ac:dyDescent="0.25">
      <c r="B91" s="269"/>
      <c r="C91" s="274" t="s">
        <v>18</v>
      </c>
      <c r="D91" s="63" t="s">
        <v>43</v>
      </c>
      <c r="E91" s="64">
        <v>4818735</v>
      </c>
      <c r="F91" s="64">
        <v>1889322</v>
      </c>
      <c r="G91" s="64">
        <v>4616324</v>
      </c>
      <c r="H91" s="64">
        <v>5103072</v>
      </c>
      <c r="I91" s="64">
        <v>5417451</v>
      </c>
      <c r="J91" s="65">
        <f t="shared" si="27"/>
        <v>6.1605832721936871E-2</v>
      </c>
      <c r="K91" s="64">
        <f t="shared" si="28"/>
        <v>314379</v>
      </c>
      <c r="L91" s="65">
        <f t="shared" si="29"/>
        <v>0.12424754629586388</v>
      </c>
      <c r="M91" s="64">
        <f t="shared" si="30"/>
        <v>598716</v>
      </c>
      <c r="N91" s="65">
        <f t="shared" ref="N91:N92" si="32">I91/$I$91</f>
        <v>1</v>
      </c>
    </row>
    <row r="92" spans="2:15" x14ac:dyDescent="0.25">
      <c r="B92" s="269"/>
      <c r="C92" s="275"/>
      <c r="D92" s="26" t="s">
        <v>44</v>
      </c>
      <c r="E92" s="27">
        <v>1790925</v>
      </c>
      <c r="F92" s="27">
        <v>737549</v>
      </c>
      <c r="G92" s="27">
        <v>1744787</v>
      </c>
      <c r="H92" s="27">
        <v>1889434</v>
      </c>
      <c r="I92" s="27">
        <v>1951443</v>
      </c>
      <c r="J92" s="80">
        <f t="shared" si="27"/>
        <v>3.2818822991435459E-2</v>
      </c>
      <c r="K92" s="27">
        <f t="shared" si="28"/>
        <v>62009</v>
      </c>
      <c r="L92" s="80">
        <f t="shared" si="29"/>
        <v>8.9628543908873981E-2</v>
      </c>
      <c r="M92" s="27">
        <f t="shared" si="30"/>
        <v>160518</v>
      </c>
      <c r="N92" s="38">
        <f t="shared" si="32"/>
        <v>0.36021424097790639</v>
      </c>
    </row>
    <row r="93" spans="2:15" x14ac:dyDescent="0.25">
      <c r="B93" s="269"/>
      <c r="C93" s="275"/>
      <c r="D93" s="4" t="s">
        <v>45</v>
      </c>
      <c r="E93" s="29">
        <v>1318345</v>
      </c>
      <c r="F93" s="29">
        <v>371706</v>
      </c>
      <c r="G93" s="29">
        <v>1225539</v>
      </c>
      <c r="H93" s="29">
        <v>1319858</v>
      </c>
      <c r="I93" s="29">
        <v>1391730</v>
      </c>
      <c r="J93" s="81">
        <f t="shared" si="27"/>
        <v>5.4454342815666523E-2</v>
      </c>
      <c r="K93" s="29">
        <f t="shared" si="28"/>
        <v>71872</v>
      </c>
      <c r="L93" s="81">
        <f t="shared" si="29"/>
        <v>5.5664488430570147E-2</v>
      </c>
      <c r="M93" s="29">
        <f t="shared" si="30"/>
        <v>73385</v>
      </c>
      <c r="N93" s="75">
        <f>I93/$I$91</f>
        <v>0.25689757046256623</v>
      </c>
    </row>
    <row r="94" spans="2:15" x14ac:dyDescent="0.25">
      <c r="B94" s="269"/>
      <c r="C94" s="275"/>
      <c r="D94" s="4" t="s">
        <v>46</v>
      </c>
      <c r="E94" s="29">
        <v>41878</v>
      </c>
      <c r="F94" s="29">
        <v>16241</v>
      </c>
      <c r="G94" s="29">
        <v>32334</v>
      </c>
      <c r="H94" s="29">
        <v>44536</v>
      </c>
      <c r="I94" s="29">
        <v>39815</v>
      </c>
      <c r="J94" s="81">
        <f t="shared" si="27"/>
        <v>-0.10600413148913235</v>
      </c>
      <c r="K94" s="29">
        <f t="shared" si="28"/>
        <v>-4721</v>
      </c>
      <c r="L94" s="81">
        <f t="shared" si="29"/>
        <v>-4.9262142413677878E-2</v>
      </c>
      <c r="M94" s="29">
        <f t="shared" si="30"/>
        <v>-2063</v>
      </c>
      <c r="N94" s="75">
        <f t="shared" ref="N94:N101" si="33">I94/$I$91</f>
        <v>7.3493973457258773E-3</v>
      </c>
    </row>
    <row r="95" spans="2:15" x14ac:dyDescent="0.25">
      <c r="B95" s="269"/>
      <c r="C95" s="275"/>
      <c r="D95" s="4" t="s">
        <v>47</v>
      </c>
      <c r="E95" s="29">
        <v>135240</v>
      </c>
      <c r="F95" s="29">
        <v>55072</v>
      </c>
      <c r="G95" s="29">
        <v>154928</v>
      </c>
      <c r="H95" s="29">
        <v>178758</v>
      </c>
      <c r="I95" s="29">
        <v>231699</v>
      </c>
      <c r="J95" s="81">
        <f t="shared" si="27"/>
        <v>0.29616017185244847</v>
      </c>
      <c r="K95" s="29">
        <f t="shared" si="28"/>
        <v>52941</v>
      </c>
      <c r="L95" s="81">
        <f t="shared" si="29"/>
        <v>0.71324312333629103</v>
      </c>
      <c r="M95" s="29">
        <f t="shared" si="30"/>
        <v>96459</v>
      </c>
      <c r="N95" s="75">
        <f t="shared" si="33"/>
        <v>4.276900704777948E-2</v>
      </c>
    </row>
    <row r="96" spans="2:15" x14ac:dyDescent="0.25">
      <c r="B96" s="269"/>
      <c r="C96" s="275"/>
      <c r="D96" s="4" t="s">
        <v>48</v>
      </c>
      <c r="E96" s="29">
        <v>786209</v>
      </c>
      <c r="F96" s="29">
        <v>291531</v>
      </c>
      <c r="G96" s="29">
        <v>677880</v>
      </c>
      <c r="H96" s="29">
        <v>780881</v>
      </c>
      <c r="I96" s="29">
        <v>898868</v>
      </c>
      <c r="J96" s="81">
        <f t="shared" si="27"/>
        <v>0.15109472506054056</v>
      </c>
      <c r="K96" s="29">
        <f t="shared" si="28"/>
        <v>117987</v>
      </c>
      <c r="L96" s="81">
        <f t="shared" si="29"/>
        <v>0.14329395873107531</v>
      </c>
      <c r="M96" s="29">
        <f t="shared" si="30"/>
        <v>112659</v>
      </c>
      <c r="N96" s="75">
        <f t="shared" si="33"/>
        <v>0.16592083620137957</v>
      </c>
    </row>
    <row r="97" spans="2:14" x14ac:dyDescent="0.25">
      <c r="B97" s="269"/>
      <c r="C97" s="275"/>
      <c r="D97" s="4" t="s">
        <v>49</v>
      </c>
      <c r="E97" s="29">
        <v>46156</v>
      </c>
      <c r="F97" s="29">
        <v>25369</v>
      </c>
      <c r="G97" s="29">
        <v>43371</v>
      </c>
      <c r="H97" s="29">
        <v>50896</v>
      </c>
      <c r="I97" s="29">
        <v>49021</v>
      </c>
      <c r="J97" s="81">
        <f t="shared" si="27"/>
        <v>-3.6839830242062277E-2</v>
      </c>
      <c r="K97" s="29">
        <f t="shared" si="28"/>
        <v>-1875</v>
      </c>
      <c r="L97" s="81">
        <f t="shared" si="29"/>
        <v>6.2072103301845871E-2</v>
      </c>
      <c r="M97" s="29">
        <f t="shared" si="30"/>
        <v>2865</v>
      </c>
      <c r="N97" s="75">
        <f t="shared" si="33"/>
        <v>9.0487205145002702E-3</v>
      </c>
    </row>
    <row r="98" spans="2:14" x14ac:dyDescent="0.25">
      <c r="B98" s="269"/>
      <c r="C98" s="275"/>
      <c r="D98" s="4" t="s">
        <v>50</v>
      </c>
      <c r="E98" s="29">
        <v>143190</v>
      </c>
      <c r="F98" s="29">
        <v>96624</v>
      </c>
      <c r="G98" s="29">
        <v>194202</v>
      </c>
      <c r="H98" s="29">
        <v>243100</v>
      </c>
      <c r="I98" s="29">
        <v>236128</v>
      </c>
      <c r="J98" s="81">
        <f t="shared" si="27"/>
        <v>-2.8679555738379214E-2</v>
      </c>
      <c r="K98" s="29">
        <f t="shared" si="28"/>
        <v>-6972</v>
      </c>
      <c r="L98" s="81">
        <f t="shared" si="29"/>
        <v>0.64905370486765834</v>
      </c>
      <c r="M98" s="29">
        <f t="shared" si="30"/>
        <v>92938</v>
      </c>
      <c r="N98" s="75">
        <f t="shared" si="33"/>
        <v>4.3586550205991711E-2</v>
      </c>
    </row>
    <row r="99" spans="2:14" x14ac:dyDescent="0.25">
      <c r="B99" s="269"/>
      <c r="C99" s="275"/>
      <c r="D99" s="4" t="s">
        <v>51</v>
      </c>
      <c r="E99" s="29">
        <v>185319</v>
      </c>
      <c r="F99" s="29">
        <v>127034</v>
      </c>
      <c r="G99" s="29">
        <v>187790</v>
      </c>
      <c r="H99" s="29">
        <v>203344</v>
      </c>
      <c r="I99" s="29">
        <v>209772</v>
      </c>
      <c r="J99" s="81">
        <f t="shared" si="27"/>
        <v>3.1611456448186415E-2</v>
      </c>
      <c r="K99" s="29">
        <f t="shared" si="28"/>
        <v>6428</v>
      </c>
      <c r="L99" s="81">
        <f t="shared" si="29"/>
        <v>0.13195085231411774</v>
      </c>
      <c r="M99" s="29">
        <f t="shared" si="30"/>
        <v>24453</v>
      </c>
      <c r="N99" s="75">
        <f t="shared" si="33"/>
        <v>3.872153158376513E-2</v>
      </c>
    </row>
    <row r="100" spans="2:14" x14ac:dyDescent="0.25">
      <c r="B100" s="269"/>
      <c r="C100" s="275"/>
      <c r="D100" s="4" t="s">
        <v>52</v>
      </c>
      <c r="E100" s="29">
        <v>250989</v>
      </c>
      <c r="F100" s="29">
        <v>111634</v>
      </c>
      <c r="G100" s="29">
        <v>252020</v>
      </c>
      <c r="H100" s="29">
        <v>274006</v>
      </c>
      <c r="I100" s="29">
        <v>287742</v>
      </c>
      <c r="J100" s="31">
        <f t="shared" si="27"/>
        <v>5.0130289117756632E-2</v>
      </c>
      <c r="K100" s="29">
        <f t="shared" si="28"/>
        <v>13736</v>
      </c>
      <c r="L100" s="31">
        <f t="shared" si="29"/>
        <v>0.14643271219057419</v>
      </c>
      <c r="M100" s="29">
        <f t="shared" si="30"/>
        <v>36753</v>
      </c>
      <c r="N100" s="42">
        <f t="shared" si="33"/>
        <v>5.3113909105961456E-2</v>
      </c>
    </row>
    <row r="101" spans="2:14" x14ac:dyDescent="0.25">
      <c r="B101" s="269"/>
      <c r="C101" s="276"/>
      <c r="D101" s="32" t="s">
        <v>53</v>
      </c>
      <c r="E101" s="71">
        <v>120484</v>
      </c>
      <c r="F101" s="71">
        <v>56562</v>
      </c>
      <c r="G101" s="71">
        <v>103473</v>
      </c>
      <c r="H101" s="71">
        <v>118259</v>
      </c>
      <c r="I101" s="71">
        <v>121233</v>
      </c>
      <c r="J101" s="72">
        <f t="shared" si="27"/>
        <v>2.5148191680971488E-2</v>
      </c>
      <c r="K101" s="71">
        <f t="shared" si="28"/>
        <v>2974</v>
      </c>
      <c r="L101" s="72">
        <f t="shared" si="29"/>
        <v>6.2165930745992082E-3</v>
      </c>
      <c r="M101" s="71">
        <f t="shared" si="30"/>
        <v>749</v>
      </c>
      <c r="N101" s="55">
        <f t="shared" si="33"/>
        <v>2.2378236554423843E-2</v>
      </c>
    </row>
    <row r="102" spans="2:14" x14ac:dyDescent="0.25">
      <c r="B102" s="269"/>
      <c r="C102" s="271" t="s">
        <v>21</v>
      </c>
      <c r="D102" s="63" t="s">
        <v>43</v>
      </c>
      <c r="E102" s="64">
        <v>28427477</v>
      </c>
      <c r="F102" s="64">
        <v>9473050</v>
      </c>
      <c r="G102" s="64">
        <v>25825446</v>
      </c>
      <c r="H102" s="64">
        <v>28612657</v>
      </c>
      <c r="I102" s="64">
        <v>30210542</v>
      </c>
      <c r="J102" s="65">
        <f t="shared" si="27"/>
        <v>5.58453903809073E-2</v>
      </c>
      <c r="K102" s="64">
        <f t="shared" si="28"/>
        <v>1597885</v>
      </c>
      <c r="L102" s="65">
        <f t="shared" si="29"/>
        <v>6.2723294086211023E-2</v>
      </c>
      <c r="M102" s="64">
        <f t="shared" si="30"/>
        <v>1783065</v>
      </c>
      <c r="N102" s="65">
        <f t="shared" ref="N102:N103" si="34">I102/$I$102</f>
        <v>1</v>
      </c>
    </row>
    <row r="103" spans="2:14" x14ac:dyDescent="0.25">
      <c r="B103" s="269"/>
      <c r="C103" s="272"/>
      <c r="D103" s="15" t="s">
        <v>44</v>
      </c>
      <c r="E103" s="16">
        <v>11006882</v>
      </c>
      <c r="F103" s="16">
        <v>4006726</v>
      </c>
      <c r="G103" s="16">
        <v>10458907</v>
      </c>
      <c r="H103" s="16">
        <v>11285244</v>
      </c>
      <c r="I103" s="16">
        <v>11574731</v>
      </c>
      <c r="J103" s="18">
        <f t="shared" si="27"/>
        <v>2.5651815769335506E-2</v>
      </c>
      <c r="K103" s="16">
        <f t="shared" si="28"/>
        <v>289487</v>
      </c>
      <c r="L103" s="18">
        <f t="shared" si="29"/>
        <v>5.1590359558683296E-2</v>
      </c>
      <c r="M103" s="16">
        <f t="shared" si="30"/>
        <v>567849</v>
      </c>
      <c r="N103" s="18">
        <f t="shared" si="34"/>
        <v>0.38313549621188525</v>
      </c>
    </row>
    <row r="104" spans="2:14" x14ac:dyDescent="0.25">
      <c r="B104" s="269"/>
      <c r="C104" s="272"/>
      <c r="D104" s="19" t="s">
        <v>45</v>
      </c>
      <c r="E104" s="20">
        <v>8401894</v>
      </c>
      <c r="F104" s="20">
        <v>2126689</v>
      </c>
      <c r="G104" s="20">
        <v>7289014</v>
      </c>
      <c r="H104" s="20">
        <v>8059754</v>
      </c>
      <c r="I104" s="20">
        <v>8362569</v>
      </c>
      <c r="J104" s="68">
        <f t="shared" si="27"/>
        <v>3.7571245971030898E-2</v>
      </c>
      <c r="K104" s="20">
        <f t="shared" si="28"/>
        <v>302815</v>
      </c>
      <c r="L104" s="68">
        <f t="shared" si="29"/>
        <v>-4.680492279478865E-3</v>
      </c>
      <c r="M104" s="20">
        <f t="shared" si="30"/>
        <v>-39325</v>
      </c>
      <c r="N104" s="68">
        <f>I104/$I$102</f>
        <v>0.27680963155179406</v>
      </c>
    </row>
    <row r="105" spans="2:14" x14ac:dyDescent="0.25">
      <c r="B105" s="269"/>
      <c r="C105" s="272"/>
      <c r="D105" s="19" t="s">
        <v>46</v>
      </c>
      <c r="E105" s="20">
        <v>190027</v>
      </c>
      <c r="F105" s="20">
        <v>67472</v>
      </c>
      <c r="G105" s="20">
        <v>133756</v>
      </c>
      <c r="H105" s="20">
        <v>142013</v>
      </c>
      <c r="I105" s="20">
        <v>160183</v>
      </c>
      <c r="J105" s="68">
        <f t="shared" si="27"/>
        <v>0.12794603310964492</v>
      </c>
      <c r="K105" s="20">
        <f t="shared" si="28"/>
        <v>18170</v>
      </c>
      <c r="L105" s="68">
        <f t="shared" si="29"/>
        <v>-0.1570513663847769</v>
      </c>
      <c r="M105" s="20">
        <f t="shared" si="30"/>
        <v>-29844</v>
      </c>
      <c r="N105" s="68">
        <f t="shared" ref="N105:N112" si="35">I105/$I$102</f>
        <v>5.3022219859544389E-3</v>
      </c>
    </row>
    <row r="106" spans="2:14" x14ac:dyDescent="0.25">
      <c r="B106" s="269"/>
      <c r="C106" s="272"/>
      <c r="D106" s="19" t="s">
        <v>47</v>
      </c>
      <c r="E106" s="20">
        <v>704626</v>
      </c>
      <c r="F106" s="20">
        <v>281006</v>
      </c>
      <c r="G106" s="20">
        <v>824915</v>
      </c>
      <c r="H106" s="20">
        <v>892817</v>
      </c>
      <c r="I106" s="20">
        <v>1185602</v>
      </c>
      <c r="J106" s="68">
        <f t="shared" si="27"/>
        <v>0.3279339439101181</v>
      </c>
      <c r="K106" s="20">
        <f t="shared" si="28"/>
        <v>292785</v>
      </c>
      <c r="L106" s="68">
        <f t="shared" si="29"/>
        <v>0.68259757658672826</v>
      </c>
      <c r="M106" s="20">
        <f t="shared" si="30"/>
        <v>480976</v>
      </c>
      <c r="N106" s="68">
        <f t="shared" si="35"/>
        <v>3.9244645130828835E-2</v>
      </c>
    </row>
    <row r="107" spans="2:14" x14ac:dyDescent="0.25">
      <c r="B107" s="269"/>
      <c r="C107" s="272"/>
      <c r="D107" s="19" t="s">
        <v>48</v>
      </c>
      <c r="E107" s="20">
        <v>4567746</v>
      </c>
      <c r="F107" s="20">
        <v>1380163</v>
      </c>
      <c r="G107" s="20">
        <v>3540445</v>
      </c>
      <c r="H107" s="20">
        <v>4226384</v>
      </c>
      <c r="I107" s="20">
        <v>4800011</v>
      </c>
      <c r="J107" s="68">
        <f t="shared" si="27"/>
        <v>0.13572524408572439</v>
      </c>
      <c r="K107" s="20">
        <f t="shared" si="28"/>
        <v>573627</v>
      </c>
      <c r="L107" s="68">
        <f t="shared" si="29"/>
        <v>5.084893074177077E-2</v>
      </c>
      <c r="M107" s="20">
        <f t="shared" si="30"/>
        <v>232265</v>
      </c>
      <c r="N107" s="68">
        <f t="shared" si="35"/>
        <v>0.1588852990456113</v>
      </c>
    </row>
    <row r="108" spans="2:14" x14ac:dyDescent="0.25">
      <c r="B108" s="269"/>
      <c r="C108" s="272"/>
      <c r="D108" s="19" t="s">
        <v>49</v>
      </c>
      <c r="E108" s="20">
        <v>108944</v>
      </c>
      <c r="F108" s="20">
        <v>60016</v>
      </c>
      <c r="G108" s="20">
        <v>112590</v>
      </c>
      <c r="H108" s="20">
        <v>123254</v>
      </c>
      <c r="I108" s="20">
        <v>124009</v>
      </c>
      <c r="J108" s="68">
        <f t="shared" si="27"/>
        <v>6.1255618478912588E-3</v>
      </c>
      <c r="K108" s="20">
        <f t="shared" si="28"/>
        <v>755</v>
      </c>
      <c r="L108" s="68">
        <f t="shared" si="29"/>
        <v>0.1382820531649287</v>
      </c>
      <c r="M108" s="20">
        <f t="shared" si="30"/>
        <v>15065</v>
      </c>
      <c r="N108" s="68">
        <f t="shared" si="35"/>
        <v>4.1048253950558052E-3</v>
      </c>
    </row>
    <row r="109" spans="2:14" x14ac:dyDescent="0.25">
      <c r="B109" s="269"/>
      <c r="C109" s="272"/>
      <c r="D109" s="19" t="s">
        <v>50</v>
      </c>
      <c r="E109" s="20">
        <v>880258</v>
      </c>
      <c r="F109" s="20">
        <v>560773</v>
      </c>
      <c r="G109" s="20">
        <v>1093304</v>
      </c>
      <c r="H109" s="20">
        <v>1210630</v>
      </c>
      <c r="I109" s="20">
        <v>1245782</v>
      </c>
      <c r="J109" s="68">
        <f t="shared" si="27"/>
        <v>2.9036121688707617E-2</v>
      </c>
      <c r="K109" s="20">
        <f t="shared" si="28"/>
        <v>35152</v>
      </c>
      <c r="L109" s="68">
        <f t="shared" si="29"/>
        <v>0.4152464391121693</v>
      </c>
      <c r="M109" s="20">
        <f t="shared" si="30"/>
        <v>365524</v>
      </c>
      <c r="N109" s="68">
        <f t="shared" si="35"/>
        <v>4.1236665002567646E-2</v>
      </c>
    </row>
    <row r="110" spans="2:14" x14ac:dyDescent="0.25">
      <c r="B110" s="269"/>
      <c r="C110" s="272"/>
      <c r="D110" s="19" t="s">
        <v>51</v>
      </c>
      <c r="E110" s="20">
        <v>406844</v>
      </c>
      <c r="F110" s="20">
        <v>263278</v>
      </c>
      <c r="G110" s="20">
        <v>433395</v>
      </c>
      <c r="H110" s="20">
        <v>467345</v>
      </c>
      <c r="I110" s="20">
        <v>475889</v>
      </c>
      <c r="J110" s="68">
        <f t="shared" si="27"/>
        <v>1.8281997239726566E-2</v>
      </c>
      <c r="K110" s="20">
        <f t="shared" si="28"/>
        <v>8544</v>
      </c>
      <c r="L110" s="68">
        <f t="shared" si="29"/>
        <v>0.16970878272753187</v>
      </c>
      <c r="M110" s="20">
        <f t="shared" si="30"/>
        <v>69045</v>
      </c>
      <c r="N110" s="68">
        <f t="shared" si="35"/>
        <v>1.5752415166864601E-2</v>
      </c>
    </row>
    <row r="111" spans="2:14" x14ac:dyDescent="0.25">
      <c r="B111" s="269"/>
      <c r="C111" s="272"/>
      <c r="D111" s="19" t="s">
        <v>52</v>
      </c>
      <c r="E111" s="20">
        <v>1561981</v>
      </c>
      <c r="F111" s="20">
        <v>514282</v>
      </c>
      <c r="G111" s="20">
        <v>1443953</v>
      </c>
      <c r="H111" s="20">
        <v>1563825</v>
      </c>
      <c r="I111" s="20">
        <v>1665600</v>
      </c>
      <c r="J111" s="22">
        <f t="shared" si="27"/>
        <v>6.5080811471871947E-2</v>
      </c>
      <c r="K111" s="20">
        <f t="shared" si="28"/>
        <v>101775</v>
      </c>
      <c r="L111" s="22">
        <f t="shared" si="29"/>
        <v>6.6338194894816294E-2</v>
      </c>
      <c r="M111" s="20">
        <f t="shared" si="30"/>
        <v>103619</v>
      </c>
      <c r="N111" s="22">
        <f t="shared" si="35"/>
        <v>5.513307242220282E-2</v>
      </c>
    </row>
    <row r="112" spans="2:14" x14ac:dyDescent="0.25">
      <c r="B112" s="269"/>
      <c r="C112" s="273"/>
      <c r="D112" s="23" t="s">
        <v>53</v>
      </c>
      <c r="E112" s="69">
        <v>598275</v>
      </c>
      <c r="F112" s="69">
        <v>212645</v>
      </c>
      <c r="G112" s="69">
        <v>495167</v>
      </c>
      <c r="H112" s="69">
        <v>641391</v>
      </c>
      <c r="I112" s="69">
        <v>616166</v>
      </c>
      <c r="J112" s="46">
        <f t="shared" si="27"/>
        <v>-3.9328584280103662E-2</v>
      </c>
      <c r="K112" s="69">
        <f t="shared" si="28"/>
        <v>-25225</v>
      </c>
      <c r="L112" s="46">
        <f t="shared" si="29"/>
        <v>2.9904308219464326E-2</v>
      </c>
      <c r="M112" s="69">
        <f t="shared" si="30"/>
        <v>17891</v>
      </c>
      <c r="N112" s="46">
        <f t="shared" si="35"/>
        <v>2.0395728087235245E-2</v>
      </c>
    </row>
    <row r="113" spans="2:14" x14ac:dyDescent="0.25">
      <c r="B113" s="269"/>
      <c r="C113" s="274" t="s">
        <v>22</v>
      </c>
      <c r="D113" s="63" t="s">
        <v>43</v>
      </c>
      <c r="E113" s="73">
        <f t="shared" ref="E113:I123" si="36">E102/E80</f>
        <v>7.0346410727851785</v>
      </c>
      <c r="F113" s="73">
        <f t="shared" si="36"/>
        <v>5.6422231182811711</v>
      </c>
      <c r="G113" s="73">
        <f t="shared" si="36"/>
        <v>6.5800281949020381</v>
      </c>
      <c r="H113" s="73">
        <f t="shared" si="36"/>
        <v>6.62202487854191</v>
      </c>
      <c r="I113" s="73">
        <f t="shared" si="36"/>
        <v>6.5844038518834305</v>
      </c>
      <c r="J113" s="65">
        <f t="shared" si="27"/>
        <v>-5.6811968164582893E-3</v>
      </c>
      <c r="K113" s="73">
        <f t="shared" ref="K113:K114" si="37">(I113-H113)</f>
        <v>-3.7621026658479551E-2</v>
      </c>
      <c r="L113" s="65">
        <f t="shared" si="29"/>
        <v>-6.4002870401387635E-2</v>
      </c>
      <c r="M113" s="73">
        <f t="shared" ref="M113:M114" si="38">(I113-E113)</f>
        <v>-0.450237220901748</v>
      </c>
      <c r="N113" s="65"/>
    </row>
    <row r="114" spans="2:14" x14ac:dyDescent="0.25">
      <c r="B114" s="269"/>
      <c r="C114" s="275"/>
      <c r="D114" s="26" t="s">
        <v>44</v>
      </c>
      <c r="E114" s="37">
        <f t="shared" si="36"/>
        <v>7.409586857418283</v>
      </c>
      <c r="F114" s="37">
        <f t="shared" si="36"/>
        <v>6.2151292205505735</v>
      </c>
      <c r="G114" s="37">
        <f t="shared" si="36"/>
        <v>7.1764394690526592</v>
      </c>
      <c r="H114" s="37">
        <f t="shared" si="36"/>
        <v>7.177502117905652</v>
      </c>
      <c r="I114" s="37">
        <f t="shared" si="36"/>
        <v>7.133719518433467</v>
      </c>
      <c r="J114" s="80">
        <f t="shared" si="27"/>
        <v>-6.099977227866038E-3</v>
      </c>
      <c r="K114" s="37">
        <f t="shared" si="37"/>
        <v>-4.3782599472184991E-2</v>
      </c>
      <c r="L114" s="80">
        <f t="shared" si="29"/>
        <v>-3.7231136403863774E-2</v>
      </c>
      <c r="M114" s="37">
        <f t="shared" si="38"/>
        <v>-0.27586733898481608</v>
      </c>
      <c r="N114" s="38"/>
    </row>
    <row r="115" spans="2:14" x14ac:dyDescent="0.25">
      <c r="B115" s="269"/>
      <c r="C115" s="275"/>
      <c r="D115" s="4" t="s">
        <v>45</v>
      </c>
      <c r="E115" s="41">
        <f>E104/E82</f>
        <v>7.7601168188476608</v>
      </c>
      <c r="F115" s="41">
        <f t="shared" si="36"/>
        <v>6.5441215839890203</v>
      </c>
      <c r="G115" s="41">
        <f t="shared" si="36"/>
        <v>7.0956435227188654</v>
      </c>
      <c r="H115" s="41">
        <f>H104/H82</f>
        <v>7.3648104828392853</v>
      </c>
      <c r="I115" s="41">
        <f>I104/I82</f>
        <v>7.2187133402448254</v>
      </c>
      <c r="J115" s="81">
        <f t="shared" si="27"/>
        <v>-1.9837189692101465E-2</v>
      </c>
      <c r="K115" s="41">
        <f>(I115-H115)</f>
        <v>-0.14609714259445994</v>
      </c>
      <c r="L115" s="81">
        <f t="shared" si="29"/>
        <v>-6.9767439233373696E-2</v>
      </c>
      <c r="M115" s="41">
        <f>(I115-E115)</f>
        <v>-0.54140347860283544</v>
      </c>
      <c r="N115" s="75"/>
    </row>
    <row r="116" spans="2:14" x14ac:dyDescent="0.25">
      <c r="B116" s="269"/>
      <c r="C116" s="275"/>
      <c r="D116" s="4" t="s">
        <v>46</v>
      </c>
      <c r="E116" s="41">
        <f t="shared" ref="E116:E123" si="39">E105/E83</f>
        <v>5.1541132116412163</v>
      </c>
      <c r="F116" s="41">
        <f t="shared" si="36"/>
        <v>4.5946203609124954</v>
      </c>
      <c r="G116" s="41">
        <f t="shared" si="36"/>
        <v>4.6030697226237178</v>
      </c>
      <c r="H116" s="41">
        <f t="shared" si="36"/>
        <v>3.4379054904618962</v>
      </c>
      <c r="I116" s="41">
        <f t="shared" si="36"/>
        <v>4.4501458535907767</v>
      </c>
      <c r="J116" s="81">
        <f t="shared" si="27"/>
        <v>0.29443519199036561</v>
      </c>
      <c r="K116" s="41">
        <f t="shared" ref="K116:K123" si="40">(I116-H116)</f>
        <v>1.0122403631288805</v>
      </c>
      <c r="L116" s="81">
        <f t="shared" si="29"/>
        <v>-0.13658360403501424</v>
      </c>
      <c r="M116" s="41">
        <f t="shared" ref="M116:M123" si="41">(I116-E116)</f>
        <v>-0.70396735805043953</v>
      </c>
      <c r="N116" s="75"/>
    </row>
    <row r="117" spans="2:14" x14ac:dyDescent="0.25">
      <c r="B117" s="269"/>
      <c r="C117" s="275"/>
      <c r="D117" s="4" t="s">
        <v>47</v>
      </c>
      <c r="E117" s="41">
        <f t="shared" si="39"/>
        <v>6.0348235697156563</v>
      </c>
      <c r="F117" s="41">
        <f t="shared" si="36"/>
        <v>5.8735029157870535</v>
      </c>
      <c r="G117" s="41">
        <f t="shared" si="36"/>
        <v>6.2334418945570782</v>
      </c>
      <c r="H117" s="41">
        <f t="shared" si="36"/>
        <v>5.7621171246756937</v>
      </c>
      <c r="I117" s="41">
        <f t="shared" si="36"/>
        <v>5.9146429070301121</v>
      </c>
      <c r="J117" s="81">
        <f t="shared" si="27"/>
        <v>2.6470441168445102E-2</v>
      </c>
      <c r="K117" s="41">
        <f t="shared" si="40"/>
        <v>0.15252578235441838</v>
      </c>
      <c r="L117" s="81">
        <f t="shared" si="29"/>
        <v>-1.9914527955488648E-2</v>
      </c>
      <c r="M117" s="41">
        <f t="shared" si="41"/>
        <v>-0.12018066268554417</v>
      </c>
      <c r="N117" s="75"/>
    </row>
    <row r="118" spans="2:14" x14ac:dyDescent="0.25">
      <c r="B118" s="269"/>
      <c r="C118" s="275"/>
      <c r="D118" s="4" t="s">
        <v>48</v>
      </c>
      <c r="E118" s="41">
        <f t="shared" si="39"/>
        <v>6.8895944445785169</v>
      </c>
      <c r="F118" s="41">
        <f t="shared" si="36"/>
        <v>5.2560618466401356</v>
      </c>
      <c r="G118" s="41">
        <f t="shared" si="36"/>
        <v>6.0275923476223801</v>
      </c>
      <c r="H118" s="41">
        <f t="shared" si="36"/>
        <v>6.3150672241032551</v>
      </c>
      <c r="I118" s="41">
        <f t="shared" si="36"/>
        <v>6.2083825907003813</v>
      </c>
      <c r="J118" s="81">
        <f t="shared" si="27"/>
        <v>-1.6893665517238143E-2</v>
      </c>
      <c r="K118" s="41">
        <f t="shared" si="40"/>
        <v>-0.10668463340287371</v>
      </c>
      <c r="L118" s="81">
        <f t="shared" si="29"/>
        <v>-9.8875464928735668E-2</v>
      </c>
      <c r="M118" s="41">
        <f t="shared" si="41"/>
        <v>-0.68121185387813554</v>
      </c>
      <c r="N118" s="75"/>
    </row>
    <row r="119" spans="2:14" x14ac:dyDescent="0.25">
      <c r="B119" s="269"/>
      <c r="C119" s="275"/>
      <c r="D119" s="4" t="s">
        <v>49</v>
      </c>
      <c r="E119" s="41">
        <f t="shared" si="39"/>
        <v>2.4703854875283446</v>
      </c>
      <c r="F119" s="41">
        <f t="shared" si="36"/>
        <v>2.4543409806567702</v>
      </c>
      <c r="G119" s="41">
        <f t="shared" si="36"/>
        <v>2.7142547190279886</v>
      </c>
      <c r="H119" s="41">
        <f t="shared" si="36"/>
        <v>2.5356731402238313</v>
      </c>
      <c r="I119" s="41">
        <f t="shared" si="36"/>
        <v>2.6556664382388213</v>
      </c>
      <c r="J119" s="81">
        <f t="shared" si="27"/>
        <v>4.7322068491997271E-2</v>
      </c>
      <c r="K119" s="41">
        <f t="shared" si="40"/>
        <v>0.11999329801499004</v>
      </c>
      <c r="L119" s="81">
        <f t="shared" si="29"/>
        <v>7.5000825436297713E-2</v>
      </c>
      <c r="M119" s="41">
        <f t="shared" si="41"/>
        <v>0.18528095071047668</v>
      </c>
      <c r="N119" s="75"/>
    </row>
    <row r="120" spans="2:14" x14ac:dyDescent="0.25">
      <c r="B120" s="269"/>
      <c r="C120" s="275"/>
      <c r="D120" s="4" t="s">
        <v>50</v>
      </c>
      <c r="E120" s="41">
        <f t="shared" si="39"/>
        <v>7.3857061350516844</v>
      </c>
      <c r="F120" s="41">
        <f t="shared" si="36"/>
        <v>6.7419238491409885</v>
      </c>
      <c r="G120" s="41">
        <f t="shared" si="36"/>
        <v>6.5804603235747301</v>
      </c>
      <c r="H120" s="41">
        <f t="shared" si="36"/>
        <v>5.6616735802907927</v>
      </c>
      <c r="I120" s="41">
        <f t="shared" si="36"/>
        <v>6.149975069976847</v>
      </c>
      <c r="J120" s="81">
        <f t="shared" si="27"/>
        <v>8.6246846053773085E-2</v>
      </c>
      <c r="K120" s="41">
        <f t="shared" si="40"/>
        <v>0.48830148968605425</v>
      </c>
      <c r="L120" s="81">
        <f t="shared" si="29"/>
        <v>-0.16731386850205221</v>
      </c>
      <c r="M120" s="41">
        <f t="shared" si="41"/>
        <v>-1.2357310650748374</v>
      </c>
      <c r="N120" s="75"/>
    </row>
    <row r="121" spans="2:14" x14ac:dyDescent="0.25">
      <c r="B121" s="269"/>
      <c r="C121" s="275"/>
      <c r="D121" s="4" t="s">
        <v>51</v>
      </c>
      <c r="E121" s="41">
        <f t="shared" si="39"/>
        <v>2.2881213900465109</v>
      </c>
      <c r="F121" s="41">
        <f t="shared" si="36"/>
        <v>2.1349172883554979</v>
      </c>
      <c r="G121" s="41">
        <f t="shared" si="36"/>
        <v>2.4088875302226049</v>
      </c>
      <c r="H121" s="41">
        <f t="shared" si="36"/>
        <v>2.3983013881405078</v>
      </c>
      <c r="I121" s="41">
        <f t="shared" si="36"/>
        <v>2.3657590837007909</v>
      </c>
      <c r="J121" s="81">
        <f t="shared" si="27"/>
        <v>-1.3568896970429623E-2</v>
      </c>
      <c r="K121" s="41">
        <f t="shared" si="40"/>
        <v>-3.254230443971684E-2</v>
      </c>
      <c r="L121" s="81">
        <f t="shared" si="29"/>
        <v>3.3930758215892531E-2</v>
      </c>
      <c r="M121" s="41">
        <f t="shared" si="41"/>
        <v>7.7637693654279971E-2</v>
      </c>
      <c r="N121" s="75"/>
    </row>
    <row r="122" spans="2:14" x14ac:dyDescent="0.25">
      <c r="B122" s="269"/>
      <c r="C122" s="275"/>
      <c r="D122" s="4" t="s">
        <v>52</v>
      </c>
      <c r="E122" s="41">
        <f t="shared" si="39"/>
        <v>7.4490364301417813</v>
      </c>
      <c r="F122" s="41">
        <f t="shared" si="36"/>
        <v>5.1058536197927005</v>
      </c>
      <c r="G122" s="41">
        <f t="shared" si="36"/>
        <v>6.7869924278388556</v>
      </c>
      <c r="H122" s="41">
        <f t="shared" si="36"/>
        <v>6.7920041694716495</v>
      </c>
      <c r="I122" s="41">
        <f t="shared" si="36"/>
        <v>6.9067039314637348</v>
      </c>
      <c r="J122" s="31">
        <f t="shared" si="27"/>
        <v>1.6887469313937142E-2</v>
      </c>
      <c r="K122" s="41">
        <f t="shared" si="40"/>
        <v>0.11469976199208531</v>
      </c>
      <c r="L122" s="31">
        <f t="shared" si="29"/>
        <v>-7.2805725111445563E-2</v>
      </c>
      <c r="M122" s="41">
        <f t="shared" si="41"/>
        <v>-0.54233249867804645</v>
      </c>
      <c r="N122" s="42"/>
    </row>
    <row r="123" spans="2:14" x14ac:dyDescent="0.25">
      <c r="B123" s="269"/>
      <c r="C123" s="276"/>
      <c r="D123" s="32" t="s">
        <v>53</v>
      </c>
      <c r="E123" s="77">
        <f t="shared" si="39"/>
        <v>5.6721972031287038</v>
      </c>
      <c r="F123" s="77">
        <f t="shared" si="36"/>
        <v>4.0488385376999236</v>
      </c>
      <c r="G123" s="77">
        <f t="shared" si="36"/>
        <v>5.434527794545355</v>
      </c>
      <c r="H123" s="77">
        <f t="shared" si="36"/>
        <v>6.343559920481856</v>
      </c>
      <c r="I123" s="77">
        <f t="shared" si="36"/>
        <v>5.811351718414004</v>
      </c>
      <c r="J123" s="72">
        <f t="shared" si="27"/>
        <v>-8.3897402836769497E-2</v>
      </c>
      <c r="K123" s="77">
        <f t="shared" si="40"/>
        <v>-0.53220820206785202</v>
      </c>
      <c r="L123" s="72">
        <f t="shared" si="29"/>
        <v>2.4532735781567006E-2</v>
      </c>
      <c r="M123" s="77">
        <f t="shared" si="41"/>
        <v>0.13915451528530021</v>
      </c>
      <c r="N123" s="55"/>
    </row>
    <row r="124" spans="2:14" x14ac:dyDescent="0.25">
      <c r="B124" s="269"/>
      <c r="C124" s="277" t="s">
        <v>34</v>
      </c>
      <c r="D124" s="63" t="s">
        <v>43</v>
      </c>
      <c r="E124" s="65">
        <v>0.70882558445649646</v>
      </c>
      <c r="F124" s="65">
        <v>0.41195685299849777</v>
      </c>
      <c r="G124" s="65">
        <v>0.68946690565281554</v>
      </c>
      <c r="H124" s="65">
        <v>0.75124292772170309</v>
      </c>
      <c r="I124" s="65">
        <v>0.77852532219636894</v>
      </c>
      <c r="J124" s="65">
        <f t="shared" si="27"/>
        <v>3.6316341183277867E-2</v>
      </c>
      <c r="K124" s="73">
        <f t="shared" ref="K124:K125" si="42">(I124-H124)*100</f>
        <v>2.728239447466585</v>
      </c>
      <c r="L124" s="65">
        <f t="shared" si="29"/>
        <v>9.8331295128569529E-2</v>
      </c>
      <c r="M124" s="73">
        <f t="shared" ref="M124:M125" si="43">(I124-E124)*100</f>
        <v>6.969973773987248</v>
      </c>
      <c r="N124" s="65"/>
    </row>
    <row r="125" spans="2:14" x14ac:dyDescent="0.25">
      <c r="B125" s="269"/>
      <c r="C125" s="278"/>
      <c r="D125" s="15" t="s">
        <v>44</v>
      </c>
      <c r="E125" s="18">
        <v>0.77814131175091517</v>
      </c>
      <c r="F125" s="18">
        <v>0.48271672806756616</v>
      </c>
      <c r="G125" s="18">
        <v>0.78140134695992647</v>
      </c>
      <c r="H125" s="18">
        <v>0.81116098886616661</v>
      </c>
      <c r="I125" s="18">
        <v>0.8174734616875361</v>
      </c>
      <c r="J125" s="18">
        <f t="shared" si="27"/>
        <v>7.782022197829086E-3</v>
      </c>
      <c r="K125" s="44">
        <f t="shared" si="42"/>
        <v>0.63124728213694858</v>
      </c>
      <c r="L125" s="18">
        <f t="shared" si="29"/>
        <v>5.0546281687729344E-2</v>
      </c>
      <c r="M125" s="44">
        <f t="shared" si="43"/>
        <v>3.933214993662093</v>
      </c>
      <c r="N125" s="18"/>
    </row>
    <row r="126" spans="2:14" x14ac:dyDescent="0.25">
      <c r="B126" s="269"/>
      <c r="C126" s="278"/>
      <c r="D126" s="19" t="s">
        <v>45</v>
      </c>
      <c r="E126" s="68">
        <v>0.67249976727948801</v>
      </c>
      <c r="F126" s="68">
        <v>0.32163418901244623</v>
      </c>
      <c r="G126" s="68">
        <v>0.62991776084672402</v>
      </c>
      <c r="H126" s="68">
        <v>0.70830508668213976</v>
      </c>
      <c r="I126" s="68">
        <v>0.72581109642962038</v>
      </c>
      <c r="J126" s="68">
        <f t="shared" si="27"/>
        <v>2.4715352291881265E-2</v>
      </c>
      <c r="K126" s="45">
        <f>(I126-H126)*100</f>
        <v>1.7506009747480622</v>
      </c>
      <c r="L126" s="68">
        <f t="shared" si="29"/>
        <v>7.9273379328882898E-2</v>
      </c>
      <c r="M126" s="45">
        <f>(I126-E126)*100</f>
        <v>5.3311329150132369</v>
      </c>
      <c r="N126" s="68"/>
    </row>
    <row r="127" spans="2:14" x14ac:dyDescent="0.25">
      <c r="B127" s="269"/>
      <c r="C127" s="278"/>
      <c r="D127" s="19" t="s">
        <v>46</v>
      </c>
      <c r="E127" s="68">
        <v>0.55464846121514966</v>
      </c>
      <c r="F127" s="68">
        <v>0.34514650515632672</v>
      </c>
      <c r="G127" s="68">
        <v>0.51965873065207935</v>
      </c>
      <c r="H127" s="68">
        <v>0.52090203169875549</v>
      </c>
      <c r="I127" s="68">
        <v>0.58501515649538005</v>
      </c>
      <c r="J127" s="68">
        <f t="shared" si="27"/>
        <v>0.12308096512417133</v>
      </c>
      <c r="K127" s="45">
        <f t="shared" ref="K127:K134" si="44">(I127-H127)*100</f>
        <v>6.4113124796624561</v>
      </c>
      <c r="L127" s="68">
        <f t="shared" si="29"/>
        <v>5.4749444745058273E-2</v>
      </c>
      <c r="M127" s="45">
        <f t="shared" ref="M127:M134" si="45">(I127-E127)*100</f>
        <v>3.0366695280230394</v>
      </c>
      <c r="N127" s="68"/>
    </row>
    <row r="128" spans="2:14" x14ac:dyDescent="0.25">
      <c r="B128" s="269"/>
      <c r="C128" s="278"/>
      <c r="D128" s="19" t="s">
        <v>47</v>
      </c>
      <c r="E128" s="68">
        <v>0.5694959912065175</v>
      </c>
      <c r="F128" s="68">
        <v>0.23674428792882657</v>
      </c>
      <c r="G128" s="68">
        <v>0.59481284178222849</v>
      </c>
      <c r="H128" s="68">
        <v>0.66916574728081646</v>
      </c>
      <c r="I128" s="68">
        <v>0.88582076505018592</v>
      </c>
      <c r="J128" s="68">
        <f t="shared" si="27"/>
        <v>0.3237688400067642</v>
      </c>
      <c r="K128" s="45">
        <f t="shared" si="44"/>
        <v>21.665501776936946</v>
      </c>
      <c r="L128" s="68">
        <f t="shared" si="29"/>
        <v>0.55544688413611487</v>
      </c>
      <c r="M128" s="45">
        <f t="shared" si="45"/>
        <v>31.63247738436684</v>
      </c>
      <c r="N128" s="68"/>
    </row>
    <row r="129" spans="2:14" x14ac:dyDescent="0.25">
      <c r="B129" s="269"/>
      <c r="C129" s="278"/>
      <c r="D129" s="19" t="s">
        <v>48</v>
      </c>
      <c r="E129" s="68">
        <v>0.70468418889548501</v>
      </c>
      <c r="F129" s="68">
        <v>0.45927662491514371</v>
      </c>
      <c r="G129" s="68">
        <v>0.63564538533671411</v>
      </c>
      <c r="H129" s="68">
        <v>0.72544465923162038</v>
      </c>
      <c r="I129" s="68">
        <v>0.78513812183614595</v>
      </c>
      <c r="J129" s="68">
        <f t="shared" si="27"/>
        <v>8.2285342989156351E-2</v>
      </c>
      <c r="K129" s="45">
        <f t="shared" si="44"/>
        <v>5.9693462604525571</v>
      </c>
      <c r="L129" s="68">
        <f t="shared" si="29"/>
        <v>0.1141701973855318</v>
      </c>
      <c r="M129" s="45">
        <f t="shared" si="45"/>
        <v>8.0453932940660948</v>
      </c>
      <c r="N129" s="68"/>
    </row>
    <row r="130" spans="2:14" x14ac:dyDescent="0.25">
      <c r="B130" s="269"/>
      <c r="C130" s="278"/>
      <c r="D130" s="19" t="s">
        <v>49</v>
      </c>
      <c r="E130" s="68">
        <v>0.51184905376707823</v>
      </c>
      <c r="F130" s="68">
        <v>0.38452075858534085</v>
      </c>
      <c r="G130" s="68">
        <v>0.5682575252861729</v>
      </c>
      <c r="H130" s="68">
        <v>0.61293867828352899</v>
      </c>
      <c r="I130" s="68">
        <v>0.60414098847830855</v>
      </c>
      <c r="J130" s="68">
        <f t="shared" si="27"/>
        <v>-1.435329522662443E-2</v>
      </c>
      <c r="K130" s="45">
        <f t="shared" si="44"/>
        <v>-0.87976898052204433</v>
      </c>
      <c r="L130" s="68">
        <f t="shared" si="29"/>
        <v>0.1803108436598353</v>
      </c>
      <c r="M130" s="45">
        <f t="shared" si="45"/>
        <v>9.2291934711230326</v>
      </c>
      <c r="N130" s="68"/>
    </row>
    <row r="131" spans="2:14" x14ac:dyDescent="0.25">
      <c r="B131" s="269"/>
      <c r="C131" s="278"/>
      <c r="D131" s="19" t="s">
        <v>50</v>
      </c>
      <c r="E131" s="68">
        <v>0.70264147690264245</v>
      </c>
      <c r="F131" s="68">
        <v>0.69156187297981575</v>
      </c>
      <c r="G131" s="68">
        <v>0.81001561791526022</v>
      </c>
      <c r="H131" s="68">
        <v>0.8317074243127901</v>
      </c>
      <c r="I131" s="68">
        <v>0.85147616167208329</v>
      </c>
      <c r="J131" s="68">
        <f t="shared" si="27"/>
        <v>2.3768860035880301E-2</v>
      </c>
      <c r="K131" s="45">
        <f t="shared" si="44"/>
        <v>1.9768737359293187</v>
      </c>
      <c r="L131" s="68">
        <f t="shared" si="29"/>
        <v>0.21182166106323286</v>
      </c>
      <c r="M131" s="45">
        <f t="shared" si="45"/>
        <v>14.883468476944085</v>
      </c>
      <c r="N131" s="68"/>
    </row>
    <row r="132" spans="2:14" x14ac:dyDescent="0.25">
      <c r="B132" s="269"/>
      <c r="C132" s="278"/>
      <c r="D132" s="19" t="s">
        <v>51</v>
      </c>
      <c r="E132" s="68">
        <v>0.49843856624975347</v>
      </c>
      <c r="F132" s="68">
        <v>0.38850931585362614</v>
      </c>
      <c r="G132" s="68">
        <v>0.53783303156920248</v>
      </c>
      <c r="H132" s="68">
        <v>0.55364561799642942</v>
      </c>
      <c r="I132" s="68">
        <v>0.57333606414187355</v>
      </c>
      <c r="J132" s="68">
        <f t="shared" si="27"/>
        <v>3.5565071781298085E-2</v>
      </c>
      <c r="K132" s="45">
        <f t="shared" si="44"/>
        <v>1.9690446145444129</v>
      </c>
      <c r="L132" s="68">
        <f t="shared" si="29"/>
        <v>0.15026425113058184</v>
      </c>
      <c r="M132" s="45">
        <f t="shared" si="45"/>
        <v>7.4897497892120075</v>
      </c>
      <c r="N132" s="68"/>
    </row>
    <row r="133" spans="2:14" x14ac:dyDescent="0.25">
      <c r="B133" s="269"/>
      <c r="C133" s="278"/>
      <c r="D133" s="19" t="s">
        <v>52</v>
      </c>
      <c r="E133" s="68">
        <v>0.74573227790084795</v>
      </c>
      <c r="F133" s="68">
        <v>0.42269220716670419</v>
      </c>
      <c r="G133" s="68">
        <v>0.74066951727703789</v>
      </c>
      <c r="H133" s="68">
        <v>0.81090141467315047</v>
      </c>
      <c r="I133" s="68">
        <v>0.85128349283825056</v>
      </c>
      <c r="J133" s="68">
        <f t="shared" si="27"/>
        <v>4.9798998293000718E-2</v>
      </c>
      <c r="K133" s="45">
        <f t="shared" si="44"/>
        <v>4.0382078165100088</v>
      </c>
      <c r="L133" s="68">
        <f t="shared" si="29"/>
        <v>0.14154035981185809</v>
      </c>
      <c r="M133" s="45">
        <f t="shared" si="45"/>
        <v>10.555121493740261</v>
      </c>
      <c r="N133" s="22"/>
    </row>
    <row r="134" spans="2:14" x14ac:dyDescent="0.25">
      <c r="B134" s="269"/>
      <c r="C134" s="279"/>
      <c r="D134" s="23" t="s">
        <v>53</v>
      </c>
      <c r="E134" s="68">
        <v>0.58190711662361105</v>
      </c>
      <c r="F134" s="68">
        <v>0.25499631856522376</v>
      </c>
      <c r="G134" s="68">
        <v>0.50339652641381305</v>
      </c>
      <c r="H134" s="68">
        <v>0.68699510934879149</v>
      </c>
      <c r="I134" s="68">
        <v>0.65326560709238357</v>
      </c>
      <c r="J134" s="68">
        <f t="shared" si="27"/>
        <v>-4.9097150470809647E-2</v>
      </c>
      <c r="K134" s="45">
        <f t="shared" si="44"/>
        <v>-3.3729502256407917</v>
      </c>
      <c r="L134" s="68">
        <f t="shared" si="29"/>
        <v>0.12262866088116353</v>
      </c>
      <c r="M134" s="45">
        <f t="shared" si="45"/>
        <v>7.1358490468772517</v>
      </c>
      <c r="N134" s="46"/>
    </row>
    <row r="135" spans="2:14" x14ac:dyDescent="0.25">
      <c r="B135" s="269"/>
      <c r="C135" s="280" t="s">
        <v>37</v>
      </c>
      <c r="D135" s="63" t="s">
        <v>43</v>
      </c>
      <c r="E135" s="64">
        <v>131930.6</v>
      </c>
      <c r="F135" s="64">
        <v>113857</v>
      </c>
      <c r="G135" s="64">
        <v>124421</v>
      </c>
      <c r="H135" s="64">
        <v>378069</v>
      </c>
      <c r="I135" s="64">
        <v>385509</v>
      </c>
      <c r="J135" s="65">
        <f t="shared" si="27"/>
        <v>1.9678947493711574E-2</v>
      </c>
      <c r="K135" s="64">
        <f t="shared" ref="K135:K136" si="46">I135-H135</f>
        <v>7440</v>
      </c>
      <c r="L135" s="65">
        <f t="shared" si="29"/>
        <v>1.9220590219403229</v>
      </c>
      <c r="M135" s="64">
        <f t="shared" ref="M135:M136" si="47">I135-E135</f>
        <v>253578.4</v>
      </c>
      <c r="N135" s="65">
        <f>I135/$I$135</f>
        <v>1</v>
      </c>
    </row>
    <row r="136" spans="2:14" x14ac:dyDescent="0.25">
      <c r="B136" s="269"/>
      <c r="C136" s="275"/>
      <c r="D136" s="26" t="s">
        <v>44</v>
      </c>
      <c r="E136" s="27">
        <v>46529.2</v>
      </c>
      <c r="F136" s="27">
        <v>27201.9</v>
      </c>
      <c r="G136" s="27">
        <v>44026</v>
      </c>
      <c r="H136" s="27">
        <v>45768.3</v>
      </c>
      <c r="I136" s="27">
        <v>46422.1</v>
      </c>
      <c r="J136" s="36">
        <f t="shared" si="27"/>
        <v>1.4284996383959969E-2</v>
      </c>
      <c r="K136" s="27">
        <f t="shared" si="46"/>
        <v>653.79999999999563</v>
      </c>
      <c r="L136" s="36">
        <f t="shared" si="29"/>
        <v>-2.3017803873696119E-3</v>
      </c>
      <c r="M136" s="27">
        <f t="shared" si="47"/>
        <v>-107.09999999999854</v>
      </c>
      <c r="N136" s="38">
        <f t="shared" ref="N136:N145" si="48">I136/$I$135</f>
        <v>0.12041768155866658</v>
      </c>
    </row>
    <row r="137" spans="2:14" x14ac:dyDescent="0.25">
      <c r="B137" s="269"/>
      <c r="C137" s="275"/>
      <c r="D137" s="4" t="s">
        <v>45</v>
      </c>
      <c r="E137" s="29">
        <v>41101.4</v>
      </c>
      <c r="F137" s="29">
        <v>21685.3</v>
      </c>
      <c r="G137" s="29">
        <v>38045.300000000003</v>
      </c>
      <c r="H137" s="29">
        <v>37429.300000000003</v>
      </c>
      <c r="I137" s="29">
        <v>37776.199999999997</v>
      </c>
      <c r="J137" s="74">
        <f>I137/H137-1</f>
        <v>9.268140200324293E-3</v>
      </c>
      <c r="K137" s="29">
        <f>I137-H137</f>
        <v>346.89999999999418</v>
      </c>
      <c r="L137" s="74">
        <f>I137/E137-1</f>
        <v>-8.0902353691115203E-2</v>
      </c>
      <c r="M137" s="29">
        <f>I137-E137</f>
        <v>-3325.2000000000044</v>
      </c>
      <c r="N137" s="75">
        <f t="shared" si="48"/>
        <v>9.799044899081473E-2</v>
      </c>
    </row>
    <row r="138" spans="2:14" x14ac:dyDescent="0.25">
      <c r="B138" s="269"/>
      <c r="C138" s="275"/>
      <c r="D138" s="4" t="s">
        <v>46</v>
      </c>
      <c r="E138" s="29">
        <v>1127</v>
      </c>
      <c r="F138" s="29">
        <v>642</v>
      </c>
      <c r="G138" s="29">
        <v>846.4</v>
      </c>
      <c r="H138" s="29">
        <v>897.1</v>
      </c>
      <c r="I138" s="29">
        <v>897.5</v>
      </c>
      <c r="J138" s="74">
        <f t="shared" ref="J138:J145" si="49">I138/H138-1</f>
        <v>4.4588117266752825E-4</v>
      </c>
      <c r="K138" s="29">
        <f t="shared" ref="K138:K145" si="50">I138-H138</f>
        <v>0.39999999999997726</v>
      </c>
      <c r="L138" s="74">
        <f t="shared" ref="L138:L145" si="51">I138/E138-1</f>
        <v>-0.20363797692990238</v>
      </c>
      <c r="M138" s="29">
        <f t="shared" ref="M138:M145" si="52">I138-E138</f>
        <v>-229.5</v>
      </c>
      <c r="N138" s="75">
        <f t="shared" si="48"/>
        <v>2.3280909135714083E-3</v>
      </c>
    </row>
    <row r="139" spans="2:14" x14ac:dyDescent="0.25">
      <c r="B139" s="269"/>
      <c r="C139" s="275"/>
      <c r="D139" s="4" t="s">
        <v>47</v>
      </c>
      <c r="E139" s="29">
        <v>4070</v>
      </c>
      <c r="F139" s="29">
        <v>3901.6</v>
      </c>
      <c r="G139" s="29">
        <v>4562</v>
      </c>
      <c r="H139" s="29">
        <v>4390.3999999999996</v>
      </c>
      <c r="I139" s="29">
        <v>4388.6000000000004</v>
      </c>
      <c r="J139" s="74">
        <f t="shared" si="49"/>
        <v>-4.0998542274039984E-4</v>
      </c>
      <c r="K139" s="29">
        <f t="shared" si="50"/>
        <v>-1.7999999999992724</v>
      </c>
      <c r="L139" s="74">
        <f t="shared" si="51"/>
        <v>7.8280098280098409E-2</v>
      </c>
      <c r="M139" s="29">
        <f t="shared" si="52"/>
        <v>318.60000000000036</v>
      </c>
      <c r="N139" s="75">
        <f t="shared" si="48"/>
        <v>1.1383910622060706E-2</v>
      </c>
    </row>
    <row r="140" spans="2:14" x14ac:dyDescent="0.25">
      <c r="B140" s="269"/>
      <c r="C140" s="275"/>
      <c r="D140" s="4" t="s">
        <v>48</v>
      </c>
      <c r="E140" s="29">
        <v>21323.7</v>
      </c>
      <c r="F140" s="29">
        <v>9845.4</v>
      </c>
      <c r="G140" s="29">
        <v>18323</v>
      </c>
      <c r="H140" s="29">
        <v>19164.400000000001</v>
      </c>
      <c r="I140" s="29">
        <v>20043.8</v>
      </c>
      <c r="J140" s="74">
        <f t="shared" si="49"/>
        <v>4.5887165786562489E-2</v>
      </c>
      <c r="K140" s="29">
        <f t="shared" si="50"/>
        <v>879.39999999999782</v>
      </c>
      <c r="L140" s="74">
        <f t="shared" si="51"/>
        <v>-6.002241637239325E-2</v>
      </c>
      <c r="M140" s="29">
        <f t="shared" si="52"/>
        <v>-1279.9000000000015</v>
      </c>
      <c r="N140" s="75">
        <f t="shared" si="48"/>
        <v>5.199307927960177E-2</v>
      </c>
    </row>
    <row r="141" spans="2:14" x14ac:dyDescent="0.25">
      <c r="B141" s="269"/>
      <c r="C141" s="275"/>
      <c r="D141" s="4" t="s">
        <v>49</v>
      </c>
      <c r="E141" s="29">
        <v>700.4</v>
      </c>
      <c r="F141" s="29">
        <v>513</v>
      </c>
      <c r="G141" s="29">
        <v>651.6</v>
      </c>
      <c r="H141" s="29">
        <v>661.5</v>
      </c>
      <c r="I141" s="29">
        <v>673</v>
      </c>
      <c r="J141" s="74">
        <f t="shared" si="49"/>
        <v>1.7384731670445852E-2</v>
      </c>
      <c r="K141" s="29">
        <f t="shared" si="50"/>
        <v>11.5</v>
      </c>
      <c r="L141" s="74">
        <f t="shared" si="51"/>
        <v>-3.9120502569960025E-2</v>
      </c>
      <c r="M141" s="29">
        <f t="shared" si="52"/>
        <v>-27.399999999999977</v>
      </c>
      <c r="N141" s="75">
        <f t="shared" si="48"/>
        <v>1.745743938533212E-3</v>
      </c>
    </row>
    <row r="142" spans="2:14" x14ac:dyDescent="0.25">
      <c r="B142" s="269"/>
      <c r="C142" s="275"/>
      <c r="D142" s="4" t="s">
        <v>50</v>
      </c>
      <c r="E142" s="29">
        <v>4121</v>
      </c>
      <c r="F142" s="29">
        <v>2655.5</v>
      </c>
      <c r="G142" s="29">
        <v>4438</v>
      </c>
      <c r="H142" s="29">
        <v>4788.2</v>
      </c>
      <c r="I142" s="29">
        <v>4797</v>
      </c>
      <c r="J142" s="74">
        <f t="shared" si="49"/>
        <v>1.8378513846539768E-3</v>
      </c>
      <c r="K142" s="29">
        <f t="shared" si="50"/>
        <v>8.8000000000001819</v>
      </c>
      <c r="L142" s="74">
        <f t="shared" si="51"/>
        <v>0.16403785488959</v>
      </c>
      <c r="M142" s="29">
        <f t="shared" si="52"/>
        <v>676</v>
      </c>
      <c r="N142" s="75">
        <f t="shared" si="48"/>
        <v>1.2443289261729298E-2</v>
      </c>
    </row>
    <row r="143" spans="2:14" x14ac:dyDescent="0.25">
      <c r="B143" s="269"/>
      <c r="C143" s="275"/>
      <c r="D143" s="4" t="s">
        <v>51</v>
      </c>
      <c r="E143" s="29">
        <v>2685.9</v>
      </c>
      <c r="F143" s="29">
        <v>2225.4</v>
      </c>
      <c r="G143" s="29">
        <v>2649.9</v>
      </c>
      <c r="H143" s="29">
        <v>2777.3</v>
      </c>
      <c r="I143" s="29">
        <v>2721.4</v>
      </c>
      <c r="J143" s="74">
        <f t="shared" si="49"/>
        <v>-2.0127461923450829E-2</v>
      </c>
      <c r="K143" s="29">
        <f t="shared" si="50"/>
        <v>-55.900000000000091</v>
      </c>
      <c r="L143" s="74">
        <f t="shared" si="51"/>
        <v>1.3217171153058649E-2</v>
      </c>
      <c r="M143" s="29">
        <f t="shared" si="52"/>
        <v>35.5</v>
      </c>
      <c r="N143" s="75">
        <f t="shared" si="48"/>
        <v>7.0592385651178056E-3</v>
      </c>
    </row>
    <row r="144" spans="2:14" x14ac:dyDescent="0.25">
      <c r="B144" s="269"/>
      <c r="C144" s="275"/>
      <c r="D144" s="4" t="s">
        <v>52</v>
      </c>
      <c r="E144" s="29">
        <v>6890</v>
      </c>
      <c r="F144" s="29">
        <v>3988.6</v>
      </c>
      <c r="G144" s="29">
        <v>6412.9</v>
      </c>
      <c r="H144" s="29">
        <v>6343.6</v>
      </c>
      <c r="I144" s="29">
        <v>6415</v>
      </c>
      <c r="J144" s="40">
        <f t="shared" si="49"/>
        <v>1.1255438552241648E-2</v>
      </c>
      <c r="K144" s="29">
        <f t="shared" si="50"/>
        <v>71.399999999999636</v>
      </c>
      <c r="L144" s="40">
        <f t="shared" si="51"/>
        <v>-6.8940493468795383E-2</v>
      </c>
      <c r="M144" s="29">
        <f t="shared" si="52"/>
        <v>-475</v>
      </c>
      <c r="N144" s="42">
        <f t="shared" si="48"/>
        <v>1.6640337839064719E-2</v>
      </c>
    </row>
    <row r="145" spans="2:14" x14ac:dyDescent="0.25">
      <c r="B145" s="270"/>
      <c r="C145" s="276"/>
      <c r="D145" s="32" t="s">
        <v>53</v>
      </c>
      <c r="E145" s="71">
        <v>3382</v>
      </c>
      <c r="F145" s="71">
        <v>2741.8</v>
      </c>
      <c r="G145" s="71">
        <v>3238</v>
      </c>
      <c r="H145" s="71">
        <v>3071.1</v>
      </c>
      <c r="I145" s="71">
        <v>3092.7</v>
      </c>
      <c r="J145" s="61">
        <f t="shared" si="49"/>
        <v>7.0333105401974017E-3</v>
      </c>
      <c r="K145" s="71">
        <f t="shared" si="50"/>
        <v>21.599999999999909</v>
      </c>
      <c r="L145" s="61">
        <f t="shared" si="51"/>
        <v>-8.5541099940863452E-2</v>
      </c>
      <c r="M145" s="71">
        <f t="shared" si="52"/>
        <v>-289.30000000000018</v>
      </c>
      <c r="N145" s="55">
        <f t="shared" si="48"/>
        <v>8.022380800448238E-3</v>
      </c>
    </row>
    <row r="146" spans="2:14" ht="6" customHeight="1" x14ac:dyDescent="0.25">
      <c r="B146" s="283"/>
      <c r="C146" s="283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47"/>
    </row>
    <row r="147" spans="2:14" x14ac:dyDescent="0.25">
      <c r="B147" s="285" t="s">
        <v>55</v>
      </c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</row>
    <row r="148" spans="2:14" x14ac:dyDescent="0.25">
      <c r="B148" s="60"/>
    </row>
    <row r="150" spans="2:14" ht="21.75" thickBot="1" x14ac:dyDescent="0.3">
      <c r="B150" s="267" t="s">
        <v>56</v>
      </c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12"/>
    </row>
    <row r="151" spans="2:14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2:14" x14ac:dyDescent="0.25">
      <c r="B152" s="4"/>
      <c r="C152" s="4"/>
      <c r="D152" s="4"/>
      <c r="E152" s="14">
        <v>2019</v>
      </c>
      <c r="F152" s="14">
        <v>2020</v>
      </c>
      <c r="G152" s="14">
        <v>2021</v>
      </c>
      <c r="H152" s="14">
        <v>2022</v>
      </c>
      <c r="I152" s="14">
        <v>2023</v>
      </c>
      <c r="J152" s="14" t="str">
        <f>CONCATENATE("var. ",RIGHT(I152,2),"/",RIGHT(H152,2))</f>
        <v>var. 23/22</v>
      </c>
      <c r="K152" s="14" t="str">
        <f>CONCATENATE("dif. ",RIGHT(I152,2),"/",RIGHT(H152,2))</f>
        <v>dif. 23/22</v>
      </c>
      <c r="L152" s="14" t="str">
        <f>CONCATENATE("var. ",RIGHT(I152,2),"/",RIGHT(E152,2))</f>
        <v>var. 23/19</v>
      </c>
      <c r="M152" s="14" t="str">
        <f>CONCATENATE("dif. ",RIGHT(I152,2),"/",RIGHT(E152,2))</f>
        <v>dif. 23/19</v>
      </c>
      <c r="N152" s="14" t="str">
        <f>CONCATENATE("cuota ",I152)</f>
        <v>cuota 2023</v>
      </c>
    </row>
    <row r="153" spans="2:14" x14ac:dyDescent="0.25">
      <c r="B153" s="268" t="s">
        <v>42</v>
      </c>
      <c r="C153" s="271" t="s">
        <v>8</v>
      </c>
      <c r="D153" s="63" t="s">
        <v>43</v>
      </c>
      <c r="E153" s="64">
        <v>4831573</v>
      </c>
      <c r="F153" s="64">
        <v>1565303</v>
      </c>
      <c r="G153" s="64">
        <v>2335438</v>
      </c>
      <c r="H153" s="64">
        <v>4757683</v>
      </c>
      <c r="I153" s="64">
        <v>5188807</v>
      </c>
      <c r="J153" s="65">
        <f>I153/H153-1</f>
        <v>9.0616377762032574E-2</v>
      </c>
      <c r="K153" s="64">
        <f>I153-H153</f>
        <v>431124</v>
      </c>
      <c r="L153" s="65">
        <f>I153/E153-1</f>
        <v>7.3937411273719666E-2</v>
      </c>
      <c r="M153" s="64">
        <f>I153-E153</f>
        <v>357234</v>
      </c>
      <c r="N153" s="65">
        <f>I153/$I$153</f>
        <v>1</v>
      </c>
    </row>
    <row r="154" spans="2:14" x14ac:dyDescent="0.25">
      <c r="B154" s="269"/>
      <c r="C154" s="272"/>
      <c r="D154" s="15" t="s">
        <v>44</v>
      </c>
      <c r="E154" s="16">
        <v>1762715</v>
      </c>
      <c r="F154" s="16">
        <v>550867</v>
      </c>
      <c r="G154" s="16">
        <v>881045</v>
      </c>
      <c r="H154" s="16">
        <v>1757049</v>
      </c>
      <c r="I154" s="16">
        <v>1888332</v>
      </c>
      <c r="J154" s="18">
        <f t="shared" ref="J154" si="53">I154/H154-1</f>
        <v>7.4717893467968199E-2</v>
      </c>
      <c r="K154" s="16">
        <f t="shared" ref="K154" si="54">I154-H154</f>
        <v>131283</v>
      </c>
      <c r="L154" s="18">
        <f t="shared" ref="L154" si="55">I154/E154-1</f>
        <v>7.1263363618055076E-2</v>
      </c>
      <c r="M154" s="16">
        <f t="shared" ref="M154" si="56">I154-E154</f>
        <v>125617</v>
      </c>
      <c r="N154" s="18">
        <f t="shared" ref="N154:N163" si="57">I154/$I$153</f>
        <v>0.36392411589022294</v>
      </c>
    </row>
    <row r="155" spans="2:14" x14ac:dyDescent="0.25">
      <c r="B155" s="269"/>
      <c r="C155" s="272"/>
      <c r="D155" s="19" t="s">
        <v>45</v>
      </c>
      <c r="E155" s="20">
        <v>1299411</v>
      </c>
      <c r="F155" s="20">
        <v>375345</v>
      </c>
      <c r="G155" s="20">
        <v>492258</v>
      </c>
      <c r="H155" s="20">
        <v>1243535</v>
      </c>
      <c r="I155" s="20">
        <v>1319978</v>
      </c>
      <c r="J155" s="68">
        <f>I155/H155-1</f>
        <v>6.1472334916186533E-2</v>
      </c>
      <c r="K155" s="20">
        <f>I155-H155</f>
        <v>76443</v>
      </c>
      <c r="L155" s="68">
        <f>I155/E155-1</f>
        <v>1.5827940505352078E-2</v>
      </c>
      <c r="M155" s="20">
        <f>I155-E155</f>
        <v>20567</v>
      </c>
      <c r="N155" s="68">
        <f t="shared" si="57"/>
        <v>0.25438949646807058</v>
      </c>
    </row>
    <row r="156" spans="2:14" x14ac:dyDescent="0.25">
      <c r="B156" s="269"/>
      <c r="C156" s="272"/>
      <c r="D156" s="19" t="s">
        <v>46</v>
      </c>
      <c r="E156" s="20">
        <v>45076</v>
      </c>
      <c r="F156" s="20">
        <v>12633</v>
      </c>
      <c r="G156" s="20">
        <v>20161</v>
      </c>
      <c r="H156" s="20">
        <v>37751</v>
      </c>
      <c r="I156" s="20">
        <v>51166</v>
      </c>
      <c r="J156" s="68">
        <f t="shared" ref="J156:J218" si="58">I156/H156-1</f>
        <v>0.3553548250377474</v>
      </c>
      <c r="K156" s="20">
        <f t="shared" ref="K156:K185" si="59">I156-H156</f>
        <v>13415</v>
      </c>
      <c r="L156" s="68">
        <f t="shared" ref="L156:L218" si="60">I156/E156-1</f>
        <v>0.13510515573697757</v>
      </c>
      <c r="M156" s="20">
        <f t="shared" ref="M156:M185" si="61">I156-E156</f>
        <v>6090</v>
      </c>
      <c r="N156" s="68">
        <f t="shared" si="57"/>
        <v>9.8608408445332429E-3</v>
      </c>
    </row>
    <row r="157" spans="2:14" x14ac:dyDescent="0.25">
      <c r="B157" s="269"/>
      <c r="C157" s="272"/>
      <c r="D157" s="19" t="s">
        <v>47</v>
      </c>
      <c r="E157" s="20">
        <v>137126</v>
      </c>
      <c r="F157" s="20">
        <v>55313</v>
      </c>
      <c r="G157" s="20">
        <v>70304</v>
      </c>
      <c r="H157" s="20">
        <v>161080</v>
      </c>
      <c r="I157" s="20">
        <v>179837</v>
      </c>
      <c r="J157" s="68">
        <f t="shared" si="58"/>
        <v>0.116445244598957</v>
      </c>
      <c r="K157" s="20">
        <f t="shared" si="59"/>
        <v>18757</v>
      </c>
      <c r="L157" s="68">
        <f t="shared" si="60"/>
        <v>0.31147266018114728</v>
      </c>
      <c r="M157" s="20">
        <f t="shared" si="61"/>
        <v>42711</v>
      </c>
      <c r="N157" s="68">
        <f t="shared" si="57"/>
        <v>3.4658641186692818E-2</v>
      </c>
    </row>
    <row r="158" spans="2:14" x14ac:dyDescent="0.25">
      <c r="B158" s="269"/>
      <c r="C158" s="272"/>
      <c r="D158" s="19" t="s">
        <v>48</v>
      </c>
      <c r="E158" s="20">
        <v>791721</v>
      </c>
      <c r="F158" s="20">
        <v>225835</v>
      </c>
      <c r="G158" s="20">
        <v>354204</v>
      </c>
      <c r="H158" s="20">
        <v>710225</v>
      </c>
      <c r="I158" s="20">
        <v>797848</v>
      </c>
      <c r="J158" s="68">
        <f t="shared" si="58"/>
        <v>0.12337357879545219</v>
      </c>
      <c r="K158" s="20">
        <f t="shared" si="59"/>
        <v>87623</v>
      </c>
      <c r="L158" s="68">
        <f t="shared" si="60"/>
        <v>7.7388372924300786E-3</v>
      </c>
      <c r="M158" s="20">
        <f t="shared" si="61"/>
        <v>6127</v>
      </c>
      <c r="N158" s="68">
        <f t="shared" si="57"/>
        <v>0.1537632831593081</v>
      </c>
    </row>
    <row r="159" spans="2:14" x14ac:dyDescent="0.25">
      <c r="B159" s="269"/>
      <c r="C159" s="272"/>
      <c r="D159" s="19" t="s">
        <v>49</v>
      </c>
      <c r="E159" s="20">
        <v>55887</v>
      </c>
      <c r="F159" s="20">
        <v>24221</v>
      </c>
      <c r="G159" s="20">
        <v>33444</v>
      </c>
      <c r="H159" s="20">
        <v>51485</v>
      </c>
      <c r="I159" s="20">
        <v>58157</v>
      </c>
      <c r="J159" s="68">
        <f t="shared" si="58"/>
        <v>0.12959114305137409</v>
      </c>
      <c r="K159" s="20">
        <f t="shared" si="59"/>
        <v>6672</v>
      </c>
      <c r="L159" s="68">
        <f t="shared" si="60"/>
        <v>4.0617674951240801E-2</v>
      </c>
      <c r="M159" s="20">
        <f t="shared" si="61"/>
        <v>2270</v>
      </c>
      <c r="N159" s="68">
        <f t="shared" si="57"/>
        <v>1.1208164034622988E-2</v>
      </c>
    </row>
    <row r="160" spans="2:14" x14ac:dyDescent="0.25">
      <c r="B160" s="269"/>
      <c r="C160" s="272"/>
      <c r="D160" s="19" t="s">
        <v>50</v>
      </c>
      <c r="E160" s="20">
        <v>142901</v>
      </c>
      <c r="F160" s="20">
        <v>77467</v>
      </c>
      <c r="G160" s="20">
        <v>107459</v>
      </c>
      <c r="H160" s="20">
        <v>198873</v>
      </c>
      <c r="I160" s="20">
        <v>252588</v>
      </c>
      <c r="J160" s="68">
        <f t="shared" si="58"/>
        <v>0.27009699657570407</v>
      </c>
      <c r="K160" s="20">
        <f t="shared" si="59"/>
        <v>53715</v>
      </c>
      <c r="L160" s="68">
        <f t="shared" si="60"/>
        <v>0.76757335498002122</v>
      </c>
      <c r="M160" s="20">
        <f t="shared" si="61"/>
        <v>109687</v>
      </c>
      <c r="N160" s="68">
        <f t="shared" si="57"/>
        <v>4.8679397788354818E-2</v>
      </c>
    </row>
    <row r="161" spans="2:14" x14ac:dyDescent="0.25">
      <c r="B161" s="269"/>
      <c r="C161" s="272"/>
      <c r="D161" s="19" t="s">
        <v>51</v>
      </c>
      <c r="E161" s="20">
        <v>220415</v>
      </c>
      <c r="F161" s="20">
        <v>103516</v>
      </c>
      <c r="G161" s="20">
        <v>164258</v>
      </c>
      <c r="H161" s="20">
        <v>229131</v>
      </c>
      <c r="I161" s="20">
        <v>239109</v>
      </c>
      <c r="J161" s="68">
        <f t="shared" si="58"/>
        <v>4.3547141155059865E-2</v>
      </c>
      <c r="K161" s="20">
        <f t="shared" si="59"/>
        <v>9978</v>
      </c>
      <c r="L161" s="68">
        <f t="shared" si="60"/>
        <v>8.4812739604836374E-2</v>
      </c>
      <c r="M161" s="20">
        <f t="shared" si="61"/>
        <v>18694</v>
      </c>
      <c r="N161" s="68">
        <f t="shared" si="57"/>
        <v>4.6081690839532091E-2</v>
      </c>
    </row>
    <row r="162" spans="2:14" x14ac:dyDescent="0.25">
      <c r="B162" s="269"/>
      <c r="C162" s="272"/>
      <c r="D162" s="19" t="s">
        <v>52</v>
      </c>
      <c r="E162" s="20">
        <v>250224</v>
      </c>
      <c r="F162" s="20">
        <v>96681</v>
      </c>
      <c r="G162" s="20">
        <v>140346</v>
      </c>
      <c r="H162" s="20">
        <v>257117</v>
      </c>
      <c r="I162" s="20">
        <v>278594</v>
      </c>
      <c r="J162" s="22">
        <f t="shared" si="58"/>
        <v>8.3530066078866927E-2</v>
      </c>
      <c r="K162" s="20">
        <f t="shared" si="59"/>
        <v>21477</v>
      </c>
      <c r="L162" s="22">
        <f t="shared" si="60"/>
        <v>0.1133784129420039</v>
      </c>
      <c r="M162" s="20">
        <f t="shared" si="61"/>
        <v>28370</v>
      </c>
      <c r="N162" s="22">
        <f t="shared" si="57"/>
        <v>5.3691339839774345E-2</v>
      </c>
    </row>
    <row r="163" spans="2:14" x14ac:dyDescent="0.25">
      <c r="B163" s="269"/>
      <c r="C163" s="273"/>
      <c r="D163" s="23" t="s">
        <v>53</v>
      </c>
      <c r="E163" s="69">
        <v>126097</v>
      </c>
      <c r="F163" s="69">
        <v>43425</v>
      </c>
      <c r="G163" s="69">
        <v>71959</v>
      </c>
      <c r="H163" s="69">
        <v>111437</v>
      </c>
      <c r="I163" s="69">
        <v>123198</v>
      </c>
      <c r="J163" s="46">
        <f t="shared" si="58"/>
        <v>0.10553945278498156</v>
      </c>
      <c r="K163" s="69">
        <f t="shared" si="59"/>
        <v>11761</v>
      </c>
      <c r="L163" s="46">
        <f t="shared" si="60"/>
        <v>-2.2990237674171521E-2</v>
      </c>
      <c r="M163" s="69">
        <f t="shared" si="61"/>
        <v>-2899</v>
      </c>
      <c r="N163" s="46">
        <f t="shared" si="57"/>
        <v>2.3743029948888057E-2</v>
      </c>
    </row>
    <row r="164" spans="2:14" x14ac:dyDescent="0.25">
      <c r="B164" s="269"/>
      <c r="C164" s="274" t="s">
        <v>18</v>
      </c>
      <c r="D164" s="63" t="s">
        <v>43</v>
      </c>
      <c r="E164" s="64">
        <v>4924849</v>
      </c>
      <c r="F164" s="64">
        <v>1664028</v>
      </c>
      <c r="G164" s="64">
        <v>2347681</v>
      </c>
      <c r="H164" s="64">
        <v>4832844</v>
      </c>
      <c r="I164" s="64">
        <v>5281361</v>
      </c>
      <c r="J164" s="65">
        <f>I164/H164-1</f>
        <v>9.2806016498773847E-2</v>
      </c>
      <c r="K164" s="64">
        <f>I164-H164</f>
        <v>448517</v>
      </c>
      <c r="L164" s="65">
        <f>I164/E164-1</f>
        <v>7.2390442833881741E-2</v>
      </c>
      <c r="M164" s="64">
        <f>I164-E164</f>
        <v>356512</v>
      </c>
      <c r="N164" s="65">
        <f t="shared" ref="N164:N174" si="62">I164/$I$164</f>
        <v>1</v>
      </c>
    </row>
    <row r="165" spans="2:14" x14ac:dyDescent="0.25">
      <c r="B165" s="269"/>
      <c r="C165" s="275"/>
      <c r="D165" s="26" t="s">
        <v>44</v>
      </c>
      <c r="E165" s="27">
        <v>1799528</v>
      </c>
      <c r="F165" s="27">
        <v>590539</v>
      </c>
      <c r="G165" s="27">
        <v>886032</v>
      </c>
      <c r="H165" s="27">
        <v>1785371</v>
      </c>
      <c r="I165" s="27">
        <v>1925016</v>
      </c>
      <c r="J165" s="80">
        <f t="shared" ref="J165" si="63">I165/H165-1</f>
        <v>7.8216236289264218E-2</v>
      </c>
      <c r="K165" s="27">
        <f t="shared" ref="K165" si="64">I165-H165</f>
        <v>139645</v>
      </c>
      <c r="L165" s="80">
        <f t="shared" ref="L165" si="65">I165/E165-1</f>
        <v>6.9733841318390111E-2</v>
      </c>
      <c r="M165" s="27">
        <f t="shared" ref="M165" si="66">I165-E165</f>
        <v>125488</v>
      </c>
      <c r="N165" s="38">
        <f t="shared" si="62"/>
        <v>0.3644924101950236</v>
      </c>
    </row>
    <row r="166" spans="2:14" x14ac:dyDescent="0.25">
      <c r="B166" s="269"/>
      <c r="C166" s="275"/>
      <c r="D166" s="4" t="s">
        <v>45</v>
      </c>
      <c r="E166" s="29">
        <v>1327537</v>
      </c>
      <c r="F166" s="29">
        <v>404818</v>
      </c>
      <c r="G166" s="29">
        <v>494807</v>
      </c>
      <c r="H166" s="29">
        <v>1265143</v>
      </c>
      <c r="I166" s="29">
        <v>1346080</v>
      </c>
      <c r="J166" s="81">
        <f>I166/H166-1</f>
        <v>6.3974586272065759E-2</v>
      </c>
      <c r="K166" s="29">
        <f>I166-H166</f>
        <v>80937</v>
      </c>
      <c r="L166" s="81">
        <f>I166/E166-1</f>
        <v>1.3967972267439732E-2</v>
      </c>
      <c r="M166" s="29">
        <f>I166-E166</f>
        <v>18543</v>
      </c>
      <c r="N166" s="75">
        <f t="shared" si="62"/>
        <v>0.25487369638242868</v>
      </c>
    </row>
    <row r="167" spans="2:14" x14ac:dyDescent="0.25">
      <c r="B167" s="269"/>
      <c r="C167" s="275"/>
      <c r="D167" s="4" t="s">
        <v>46</v>
      </c>
      <c r="E167" s="29">
        <v>45810</v>
      </c>
      <c r="F167" s="29">
        <v>13335</v>
      </c>
      <c r="G167" s="29">
        <v>20284</v>
      </c>
      <c r="H167" s="29">
        <v>38233</v>
      </c>
      <c r="I167" s="29">
        <v>51566</v>
      </c>
      <c r="J167" s="81">
        <f t="shared" ref="J167:J174" si="67">I167/H167-1</f>
        <v>0.34873015457850554</v>
      </c>
      <c r="K167" s="29">
        <f t="shared" ref="K167:K174" si="68">I167-H167</f>
        <v>13333</v>
      </c>
      <c r="L167" s="81">
        <f t="shared" ref="L167:L174" si="69">I167/E167-1</f>
        <v>0.12564942152368475</v>
      </c>
      <c r="M167" s="29">
        <f t="shared" ref="M167:M174" si="70">I167-E167</f>
        <v>5756</v>
      </c>
      <c r="N167" s="75">
        <f t="shared" si="62"/>
        <v>9.7637711188460694E-3</v>
      </c>
    </row>
    <row r="168" spans="2:14" x14ac:dyDescent="0.25">
      <c r="B168" s="269"/>
      <c r="C168" s="275"/>
      <c r="D168" s="4" t="s">
        <v>47</v>
      </c>
      <c r="E168" s="29">
        <v>139160</v>
      </c>
      <c r="F168" s="29">
        <v>57877</v>
      </c>
      <c r="G168" s="29">
        <v>71245</v>
      </c>
      <c r="H168" s="29">
        <v>164270</v>
      </c>
      <c r="I168" s="29">
        <v>183368</v>
      </c>
      <c r="J168" s="81">
        <f t="shared" si="67"/>
        <v>0.11625981615632797</v>
      </c>
      <c r="K168" s="29">
        <f t="shared" si="68"/>
        <v>19098</v>
      </c>
      <c r="L168" s="81">
        <f t="shared" si="69"/>
        <v>0.31767749353262431</v>
      </c>
      <c r="M168" s="29">
        <f t="shared" si="70"/>
        <v>44208</v>
      </c>
      <c r="N168" s="75">
        <f t="shared" si="62"/>
        <v>3.4719838314404186E-2</v>
      </c>
    </row>
    <row r="169" spans="2:14" x14ac:dyDescent="0.25">
      <c r="B169" s="269"/>
      <c r="C169" s="275"/>
      <c r="D169" s="4" t="s">
        <v>48</v>
      </c>
      <c r="E169" s="29">
        <v>806433</v>
      </c>
      <c r="F169" s="29">
        <v>240954</v>
      </c>
      <c r="G169" s="29">
        <v>355287</v>
      </c>
      <c r="H169" s="29">
        <v>720575</v>
      </c>
      <c r="I169" s="29">
        <v>811299</v>
      </c>
      <c r="J169" s="81">
        <f t="shared" si="67"/>
        <v>0.12590500641848523</v>
      </c>
      <c r="K169" s="29">
        <f t="shared" si="68"/>
        <v>90724</v>
      </c>
      <c r="L169" s="81">
        <f t="shared" si="69"/>
        <v>6.0339792642414292E-3</v>
      </c>
      <c r="M169" s="29">
        <f t="shared" si="70"/>
        <v>4866</v>
      </c>
      <c r="N169" s="75">
        <f t="shared" si="62"/>
        <v>0.15361551690937242</v>
      </c>
    </row>
    <row r="170" spans="2:14" x14ac:dyDescent="0.25">
      <c r="B170" s="269"/>
      <c r="C170" s="275"/>
      <c r="D170" s="4" t="s">
        <v>49</v>
      </c>
      <c r="E170" s="29">
        <v>56230</v>
      </c>
      <c r="F170" s="29">
        <v>24525</v>
      </c>
      <c r="G170" s="29">
        <v>33497</v>
      </c>
      <c r="H170" s="29">
        <v>51855</v>
      </c>
      <c r="I170" s="29">
        <v>58492</v>
      </c>
      <c r="J170" s="81">
        <f t="shared" si="67"/>
        <v>0.127991514800887</v>
      </c>
      <c r="K170" s="29">
        <f t="shared" si="68"/>
        <v>6637</v>
      </c>
      <c r="L170" s="81">
        <f t="shared" si="69"/>
        <v>4.0227636492975227E-2</v>
      </c>
      <c r="M170" s="29">
        <f t="shared" si="70"/>
        <v>2262</v>
      </c>
      <c r="N170" s="75">
        <f t="shared" si="62"/>
        <v>1.1075175508737236E-2</v>
      </c>
    </row>
    <row r="171" spans="2:14" x14ac:dyDescent="0.25">
      <c r="B171" s="269"/>
      <c r="C171" s="275"/>
      <c r="D171" s="4" t="s">
        <v>50</v>
      </c>
      <c r="E171" s="29">
        <v>146100</v>
      </c>
      <c r="F171" s="29">
        <v>80970</v>
      </c>
      <c r="G171" s="29">
        <v>108554</v>
      </c>
      <c r="H171" s="29">
        <v>202302</v>
      </c>
      <c r="I171" s="29">
        <v>255835</v>
      </c>
      <c r="J171" s="81">
        <f t="shared" si="67"/>
        <v>0.26461923263240106</v>
      </c>
      <c r="K171" s="29">
        <f t="shared" si="68"/>
        <v>53533</v>
      </c>
      <c r="L171" s="81">
        <f t="shared" si="69"/>
        <v>0.75109514031485292</v>
      </c>
      <c r="M171" s="29">
        <f t="shared" si="70"/>
        <v>109735</v>
      </c>
      <c r="N171" s="75">
        <f t="shared" si="62"/>
        <v>4.8441112054260257E-2</v>
      </c>
    </row>
    <row r="172" spans="2:14" x14ac:dyDescent="0.25">
      <c r="B172" s="269"/>
      <c r="C172" s="275"/>
      <c r="D172" s="4" t="s">
        <v>51</v>
      </c>
      <c r="E172" s="29">
        <v>221911</v>
      </c>
      <c r="F172" s="29">
        <v>104957</v>
      </c>
      <c r="G172" s="29">
        <v>164413</v>
      </c>
      <c r="H172" s="29">
        <v>230406</v>
      </c>
      <c r="I172" s="29">
        <v>240602</v>
      </c>
      <c r="J172" s="81">
        <f t="shared" si="67"/>
        <v>4.4252319818060215E-2</v>
      </c>
      <c r="K172" s="29">
        <f t="shared" si="68"/>
        <v>10196</v>
      </c>
      <c r="L172" s="81">
        <f t="shared" si="69"/>
        <v>8.4227460558512268E-2</v>
      </c>
      <c r="M172" s="29">
        <f t="shared" si="70"/>
        <v>18691</v>
      </c>
      <c r="N172" s="75">
        <f t="shared" si="62"/>
        <v>4.5556817646057519E-2</v>
      </c>
    </row>
    <row r="173" spans="2:14" x14ac:dyDescent="0.25">
      <c r="B173" s="269"/>
      <c r="C173" s="275"/>
      <c r="D173" s="4" t="s">
        <v>52</v>
      </c>
      <c r="E173" s="29">
        <v>254169</v>
      </c>
      <c r="F173" s="29">
        <v>100783</v>
      </c>
      <c r="G173" s="29">
        <v>141329</v>
      </c>
      <c r="H173" s="29">
        <v>261644</v>
      </c>
      <c r="I173" s="29">
        <v>283635</v>
      </c>
      <c r="J173" s="31">
        <f t="shared" si="67"/>
        <v>8.4049318921893823E-2</v>
      </c>
      <c r="K173" s="29">
        <f t="shared" si="68"/>
        <v>21991</v>
      </c>
      <c r="L173" s="31">
        <f t="shared" si="69"/>
        <v>0.11593073899649453</v>
      </c>
      <c r="M173" s="29">
        <f t="shared" si="70"/>
        <v>29466</v>
      </c>
      <c r="N173" s="42">
        <f t="shared" si="62"/>
        <v>5.3704906746575361E-2</v>
      </c>
    </row>
    <row r="174" spans="2:14" x14ac:dyDescent="0.25">
      <c r="B174" s="269"/>
      <c r="C174" s="276"/>
      <c r="D174" s="32" t="s">
        <v>53</v>
      </c>
      <c r="E174" s="71">
        <v>127971</v>
      </c>
      <c r="F174" s="71">
        <v>45270</v>
      </c>
      <c r="G174" s="71">
        <v>72233</v>
      </c>
      <c r="H174" s="71">
        <v>113045</v>
      </c>
      <c r="I174" s="71">
        <v>125468</v>
      </c>
      <c r="J174" s="72">
        <f t="shared" si="67"/>
        <v>0.10989428988455918</v>
      </c>
      <c r="K174" s="71">
        <f t="shared" si="68"/>
        <v>12423</v>
      </c>
      <c r="L174" s="72">
        <f t="shared" si="69"/>
        <v>-1.955911886286732E-2</v>
      </c>
      <c r="M174" s="71">
        <f t="shared" si="70"/>
        <v>-2503</v>
      </c>
      <c r="N174" s="55">
        <f t="shared" si="62"/>
        <v>2.3756755124294666E-2</v>
      </c>
    </row>
    <row r="175" spans="2:14" x14ac:dyDescent="0.25">
      <c r="B175" s="269"/>
      <c r="C175" s="271" t="s">
        <v>21</v>
      </c>
      <c r="D175" s="63" t="s">
        <v>43</v>
      </c>
      <c r="E175" s="64">
        <v>34034766</v>
      </c>
      <c r="F175" s="64">
        <v>10243785</v>
      </c>
      <c r="G175" s="64">
        <v>13903380</v>
      </c>
      <c r="H175" s="64">
        <v>31405937</v>
      </c>
      <c r="I175" s="64">
        <v>34509923</v>
      </c>
      <c r="J175" s="65">
        <f t="shared" si="58"/>
        <v>9.8834370074677214E-2</v>
      </c>
      <c r="K175" s="64">
        <f t="shared" si="59"/>
        <v>3103986</v>
      </c>
      <c r="L175" s="65">
        <f t="shared" si="60"/>
        <v>1.3960930420382489E-2</v>
      </c>
      <c r="M175" s="64">
        <f t="shared" si="61"/>
        <v>475157</v>
      </c>
      <c r="N175" s="65">
        <f>I175/$I$175</f>
        <v>1</v>
      </c>
    </row>
    <row r="176" spans="2:14" x14ac:dyDescent="0.25">
      <c r="B176" s="269"/>
      <c r="C176" s="272"/>
      <c r="D176" s="15" t="s">
        <v>44</v>
      </c>
      <c r="E176" s="16">
        <v>13105945</v>
      </c>
      <c r="F176" s="16">
        <v>3913809</v>
      </c>
      <c r="G176" s="16">
        <v>5763674</v>
      </c>
      <c r="H176" s="16">
        <v>12632387</v>
      </c>
      <c r="I176" s="16">
        <v>13590517</v>
      </c>
      <c r="J176" s="18">
        <f t="shared" si="58"/>
        <v>7.5847106330735325E-2</v>
      </c>
      <c r="K176" s="16">
        <f t="shared" si="59"/>
        <v>958130</v>
      </c>
      <c r="L176" s="18">
        <f t="shared" si="60"/>
        <v>3.6973449835170147E-2</v>
      </c>
      <c r="M176" s="16">
        <f t="shared" si="61"/>
        <v>484572</v>
      </c>
      <c r="N176" s="18">
        <f t="shared" ref="N176:N185" si="71">I176/$I$175</f>
        <v>0.39381475872896038</v>
      </c>
    </row>
    <row r="177" spans="2:14" x14ac:dyDescent="0.25">
      <c r="B177" s="269"/>
      <c r="C177" s="272"/>
      <c r="D177" s="19" t="s">
        <v>45</v>
      </c>
      <c r="E177" s="20">
        <v>10093577</v>
      </c>
      <c r="F177" s="20">
        <v>2858440</v>
      </c>
      <c r="G177" s="20">
        <v>3367162</v>
      </c>
      <c r="H177" s="20">
        <v>8865243</v>
      </c>
      <c r="I177" s="20">
        <v>9739308</v>
      </c>
      <c r="J177" s="68">
        <f t="shared" si="58"/>
        <v>9.8594590131370285E-2</v>
      </c>
      <c r="K177" s="20">
        <f t="shared" si="59"/>
        <v>874065</v>
      </c>
      <c r="L177" s="68">
        <f t="shared" si="60"/>
        <v>-3.5098459148823036E-2</v>
      </c>
      <c r="M177" s="20">
        <f t="shared" si="61"/>
        <v>-354269</v>
      </c>
      <c r="N177" s="68">
        <f t="shared" si="71"/>
        <v>0.28221761027980269</v>
      </c>
    </row>
    <row r="178" spans="2:14" x14ac:dyDescent="0.25">
      <c r="B178" s="269"/>
      <c r="C178" s="272"/>
      <c r="D178" s="19" t="s">
        <v>46</v>
      </c>
      <c r="E178" s="20">
        <v>234787</v>
      </c>
      <c r="F178" s="20">
        <v>65275</v>
      </c>
      <c r="G178" s="20">
        <v>98762</v>
      </c>
      <c r="H178" s="20">
        <v>168339</v>
      </c>
      <c r="I178" s="20">
        <v>182035</v>
      </c>
      <c r="J178" s="68">
        <f t="shared" si="58"/>
        <v>8.1359637398344953E-2</v>
      </c>
      <c r="K178" s="20">
        <f t="shared" si="59"/>
        <v>13696</v>
      </c>
      <c r="L178" s="68">
        <f t="shared" si="60"/>
        <v>-0.22468024209176829</v>
      </c>
      <c r="M178" s="20">
        <f t="shared" si="61"/>
        <v>-52752</v>
      </c>
      <c r="N178" s="68">
        <f t="shared" si="71"/>
        <v>5.274859639646255E-3</v>
      </c>
    </row>
    <row r="179" spans="2:14" x14ac:dyDescent="0.25">
      <c r="B179" s="269"/>
      <c r="C179" s="272"/>
      <c r="D179" s="19" t="s">
        <v>47</v>
      </c>
      <c r="E179" s="20">
        <v>834528</v>
      </c>
      <c r="F179" s="20">
        <v>295880</v>
      </c>
      <c r="G179" s="20">
        <v>419370</v>
      </c>
      <c r="H179" s="20">
        <v>1014697</v>
      </c>
      <c r="I179" s="20">
        <v>1034949</v>
      </c>
      <c r="J179" s="68">
        <f t="shared" si="58"/>
        <v>1.9958667464277546E-2</v>
      </c>
      <c r="K179" s="20">
        <f t="shared" si="59"/>
        <v>20252</v>
      </c>
      <c r="L179" s="68">
        <f t="shared" si="60"/>
        <v>0.24016090532612444</v>
      </c>
      <c r="M179" s="20">
        <f t="shared" si="61"/>
        <v>200421</v>
      </c>
      <c r="N179" s="68">
        <f t="shared" si="71"/>
        <v>2.9989895949637441E-2</v>
      </c>
    </row>
    <row r="180" spans="2:14" x14ac:dyDescent="0.25">
      <c r="B180" s="269"/>
      <c r="C180" s="272"/>
      <c r="D180" s="19" t="s">
        <v>48</v>
      </c>
      <c r="E180" s="20">
        <v>5492551</v>
      </c>
      <c r="F180" s="20">
        <v>1546641</v>
      </c>
      <c r="G180" s="20">
        <v>1967362</v>
      </c>
      <c r="H180" s="20">
        <v>4352393</v>
      </c>
      <c r="I180" s="20">
        <v>5123327</v>
      </c>
      <c r="J180" s="68">
        <f t="shared" si="58"/>
        <v>0.17712876571577985</v>
      </c>
      <c r="K180" s="20">
        <f t="shared" si="59"/>
        <v>770934</v>
      </c>
      <c r="L180" s="68">
        <f t="shared" si="60"/>
        <v>-6.7222680317397199E-2</v>
      </c>
      <c r="M180" s="20">
        <f t="shared" si="61"/>
        <v>-369224</v>
      </c>
      <c r="N180" s="68">
        <f t="shared" si="71"/>
        <v>0.14845953148026439</v>
      </c>
    </row>
    <row r="181" spans="2:14" x14ac:dyDescent="0.25">
      <c r="B181" s="269"/>
      <c r="C181" s="272"/>
      <c r="D181" s="19" t="s">
        <v>49</v>
      </c>
      <c r="E181" s="20">
        <v>136126</v>
      </c>
      <c r="F181" s="20">
        <v>59047</v>
      </c>
      <c r="G181" s="20">
        <v>83402</v>
      </c>
      <c r="H181" s="20">
        <v>137757</v>
      </c>
      <c r="I181" s="20">
        <v>148334</v>
      </c>
      <c r="J181" s="68">
        <f t="shared" si="58"/>
        <v>7.6780127325653202E-2</v>
      </c>
      <c r="K181" s="20">
        <f t="shared" si="59"/>
        <v>10577</v>
      </c>
      <c r="L181" s="68">
        <f t="shared" si="60"/>
        <v>8.9681618500506932E-2</v>
      </c>
      <c r="M181" s="20">
        <f t="shared" si="61"/>
        <v>12208</v>
      </c>
      <c r="N181" s="68">
        <f t="shared" si="71"/>
        <v>4.2982999411502595E-3</v>
      </c>
    </row>
    <row r="182" spans="2:14" x14ac:dyDescent="0.25">
      <c r="B182" s="269"/>
      <c r="C182" s="272"/>
      <c r="D182" s="19" t="s">
        <v>50</v>
      </c>
      <c r="E182" s="20">
        <v>1055815</v>
      </c>
      <c r="F182" s="20">
        <v>442013</v>
      </c>
      <c r="G182" s="20">
        <v>749212</v>
      </c>
      <c r="H182" s="20">
        <v>1316064</v>
      </c>
      <c r="I182" s="20">
        <v>1447168</v>
      </c>
      <c r="J182" s="68">
        <f t="shared" si="58"/>
        <v>9.9618255647141885E-2</v>
      </c>
      <c r="K182" s="20">
        <f t="shared" si="59"/>
        <v>131104</v>
      </c>
      <c r="L182" s="68">
        <f t="shared" si="60"/>
        <v>0.37066436828421656</v>
      </c>
      <c r="M182" s="20">
        <f t="shared" si="61"/>
        <v>391353</v>
      </c>
      <c r="N182" s="68">
        <f t="shared" si="71"/>
        <v>4.1934837119167144E-2</v>
      </c>
    </row>
    <row r="183" spans="2:14" x14ac:dyDescent="0.25">
      <c r="B183" s="269"/>
      <c r="C183" s="272"/>
      <c r="D183" s="19" t="s">
        <v>51</v>
      </c>
      <c r="E183" s="20">
        <v>503437</v>
      </c>
      <c r="F183" s="20">
        <v>216673</v>
      </c>
      <c r="G183" s="20">
        <v>359169</v>
      </c>
      <c r="H183" s="20">
        <v>543499</v>
      </c>
      <c r="I183" s="20">
        <v>576462</v>
      </c>
      <c r="J183" s="68">
        <f t="shared" si="58"/>
        <v>6.0649605611049928E-2</v>
      </c>
      <c r="K183" s="20">
        <f t="shared" si="59"/>
        <v>32963</v>
      </c>
      <c r="L183" s="68">
        <f t="shared" si="60"/>
        <v>0.14505290632194301</v>
      </c>
      <c r="M183" s="20">
        <f t="shared" si="61"/>
        <v>73025</v>
      </c>
      <c r="N183" s="68">
        <f t="shared" si="71"/>
        <v>1.6704238951793661E-2</v>
      </c>
    </row>
    <row r="184" spans="2:14" x14ac:dyDescent="0.25">
      <c r="B184" s="269"/>
      <c r="C184" s="272"/>
      <c r="D184" s="19" t="s">
        <v>52</v>
      </c>
      <c r="E184" s="20">
        <v>1856756</v>
      </c>
      <c r="F184" s="20">
        <v>610766</v>
      </c>
      <c r="G184" s="20">
        <v>774989</v>
      </c>
      <c r="H184" s="20">
        <v>1753117</v>
      </c>
      <c r="I184" s="20">
        <v>1886738</v>
      </c>
      <c r="J184" s="22">
        <f t="shared" si="58"/>
        <v>7.6219100037247856E-2</v>
      </c>
      <c r="K184" s="20">
        <f t="shared" si="59"/>
        <v>133621</v>
      </c>
      <c r="L184" s="22">
        <f t="shared" si="60"/>
        <v>1.6147517498260378E-2</v>
      </c>
      <c r="M184" s="20">
        <f t="shared" si="61"/>
        <v>29982</v>
      </c>
      <c r="N184" s="22">
        <f t="shared" si="71"/>
        <v>5.4672332940296622E-2</v>
      </c>
    </row>
    <row r="185" spans="2:14" x14ac:dyDescent="0.25">
      <c r="B185" s="269"/>
      <c r="C185" s="273"/>
      <c r="D185" s="23" t="s">
        <v>53</v>
      </c>
      <c r="E185" s="69">
        <v>721244</v>
      </c>
      <c r="F185" s="69">
        <v>235241</v>
      </c>
      <c r="G185" s="69">
        <v>320278</v>
      </c>
      <c r="H185" s="69">
        <v>622441</v>
      </c>
      <c r="I185" s="69">
        <v>781085</v>
      </c>
      <c r="J185" s="46">
        <f t="shared" si="58"/>
        <v>0.25487395592513984</v>
      </c>
      <c r="K185" s="69">
        <f t="shared" si="59"/>
        <v>158644</v>
      </c>
      <c r="L185" s="46">
        <f t="shared" si="60"/>
        <v>8.2969147750275862E-2</v>
      </c>
      <c r="M185" s="69">
        <f t="shared" si="61"/>
        <v>59841</v>
      </c>
      <c r="N185" s="46">
        <f t="shared" si="71"/>
        <v>2.2633634969281155E-2</v>
      </c>
    </row>
    <row r="186" spans="2:14" x14ac:dyDescent="0.25">
      <c r="B186" s="269"/>
      <c r="C186" s="274" t="s">
        <v>22</v>
      </c>
      <c r="D186" s="63" t="s">
        <v>43</v>
      </c>
      <c r="E186" s="73">
        <f t="shared" ref="E186:I187" si="72">E175/E153</f>
        <v>7.0442412853950467</v>
      </c>
      <c r="F186" s="73">
        <f t="shared" si="72"/>
        <v>6.5442824807720932</v>
      </c>
      <c r="G186" s="73">
        <f t="shared" si="72"/>
        <v>5.9532216226677823</v>
      </c>
      <c r="H186" s="73">
        <f t="shared" si="72"/>
        <v>6.6010991064347921</v>
      </c>
      <c r="I186" s="73">
        <f t="shared" si="72"/>
        <v>6.6508395860551373</v>
      </c>
      <c r="J186" s="65">
        <f t="shared" si="58"/>
        <v>7.5351814627140357E-3</v>
      </c>
      <c r="K186" s="73">
        <f t="shared" ref="K186:K187" si="73">(I186-H186)</f>
        <v>4.9740479620345113E-2</v>
      </c>
      <c r="L186" s="65">
        <f t="shared" si="60"/>
        <v>-5.5847277712584353E-2</v>
      </c>
      <c r="M186" s="73">
        <f t="shared" ref="M186:M187" si="74">(I186-E186)</f>
        <v>-0.39340169933990943</v>
      </c>
      <c r="N186" s="65"/>
    </row>
    <row r="187" spans="2:14" x14ac:dyDescent="0.25">
      <c r="B187" s="269"/>
      <c r="C187" s="275"/>
      <c r="D187" s="26" t="s">
        <v>44</v>
      </c>
      <c r="E187" s="37">
        <f t="shared" si="72"/>
        <v>7.4350901875799549</v>
      </c>
      <c r="F187" s="37">
        <f t="shared" si="72"/>
        <v>7.1048165891222386</v>
      </c>
      <c r="G187" s="37">
        <f t="shared" si="72"/>
        <v>6.5418610854156141</v>
      </c>
      <c r="H187" s="37">
        <f t="shared" si="72"/>
        <v>7.1895473603752658</v>
      </c>
      <c r="I187" s="37">
        <f t="shared" si="72"/>
        <v>7.1971014630901768</v>
      </c>
      <c r="J187" s="80">
        <f t="shared" si="58"/>
        <v>1.0507063012819007E-3</v>
      </c>
      <c r="K187" s="37">
        <f t="shared" si="73"/>
        <v>7.5541027149110818E-3</v>
      </c>
      <c r="L187" s="80">
        <f t="shared" si="60"/>
        <v>-3.2008855102703349E-2</v>
      </c>
      <c r="M187" s="37">
        <f t="shared" si="74"/>
        <v>-0.23798872448977804</v>
      </c>
      <c r="N187" s="38"/>
    </row>
    <row r="188" spans="2:14" x14ac:dyDescent="0.25">
      <c r="B188" s="269"/>
      <c r="C188" s="275"/>
      <c r="D188" s="4" t="s">
        <v>45</v>
      </c>
      <c r="E188" s="41">
        <f>E177/E155</f>
        <v>7.7678094151888821</v>
      </c>
      <c r="F188" s="41">
        <f>F177/F155</f>
        <v>7.6155004062928775</v>
      </c>
      <c r="G188" s="41">
        <f>G177/G155</f>
        <v>6.8402382490482632</v>
      </c>
      <c r="H188" s="41">
        <f>H177/H155</f>
        <v>7.1290659289847085</v>
      </c>
      <c r="I188" s="41">
        <f>I177/I155</f>
        <v>7.378386609473794</v>
      </c>
      <c r="J188" s="81">
        <f t="shared" si="58"/>
        <v>3.4972418963811203E-2</v>
      </c>
      <c r="K188" s="41">
        <f>(I188-H188)</f>
        <v>0.24932068048908551</v>
      </c>
      <c r="L188" s="81">
        <f t="shared" si="60"/>
        <v>-5.0132899109705975E-2</v>
      </c>
      <c r="M188" s="41">
        <f>(I188-E188)</f>
        <v>-0.38942280571508814</v>
      </c>
      <c r="N188" s="75"/>
    </row>
    <row r="189" spans="2:14" x14ac:dyDescent="0.25">
      <c r="B189" s="269"/>
      <c r="C189" s="275"/>
      <c r="D189" s="4" t="s">
        <v>46</v>
      </c>
      <c r="E189" s="41">
        <f t="shared" ref="E189:I196" si="75">E178/E156</f>
        <v>5.2086919868666248</v>
      </c>
      <c r="F189" s="41">
        <f t="shared" si="75"/>
        <v>5.1670228765930499</v>
      </c>
      <c r="G189" s="41">
        <f t="shared" si="75"/>
        <v>4.8986657407866669</v>
      </c>
      <c r="H189" s="41">
        <f t="shared" si="75"/>
        <v>4.4591931339567168</v>
      </c>
      <c r="I189" s="41">
        <f t="shared" si="75"/>
        <v>3.5577336512527848</v>
      </c>
      <c r="J189" s="81">
        <f t="shared" si="58"/>
        <v>-0.20215753290417626</v>
      </c>
      <c r="K189" s="41">
        <f t="shared" ref="K189:K196" si="76">(I189-H189)</f>
        <v>-0.90145948270393195</v>
      </c>
      <c r="L189" s="81">
        <f t="shared" si="60"/>
        <v>-0.31696217395396442</v>
      </c>
      <c r="M189" s="41">
        <f t="shared" ref="M189:M196" si="77">(I189-E189)</f>
        <v>-1.65095833561384</v>
      </c>
      <c r="N189" s="75"/>
    </row>
    <row r="190" spans="2:14" x14ac:dyDescent="0.25">
      <c r="B190" s="269"/>
      <c r="C190" s="275"/>
      <c r="D190" s="4" t="s">
        <v>47</v>
      </c>
      <c r="E190" s="41">
        <f t="shared" si="75"/>
        <v>6.0858480521564111</v>
      </c>
      <c r="F190" s="41">
        <f t="shared" si="75"/>
        <v>5.3491945835517871</v>
      </c>
      <c r="G190" s="41">
        <f t="shared" si="75"/>
        <v>5.9650944469731453</v>
      </c>
      <c r="H190" s="41">
        <f t="shared" si="75"/>
        <v>6.2993357337968714</v>
      </c>
      <c r="I190" s="41">
        <f t="shared" si="75"/>
        <v>5.7549280737556785</v>
      </c>
      <c r="J190" s="81">
        <f t="shared" si="58"/>
        <v>-8.642302665666235E-2</v>
      </c>
      <c r="K190" s="41">
        <f t="shared" si="76"/>
        <v>-0.5444076600411929</v>
      </c>
      <c r="L190" s="81">
        <f t="shared" si="60"/>
        <v>-5.4375327080911418E-2</v>
      </c>
      <c r="M190" s="41">
        <f t="shared" si="77"/>
        <v>-0.33091997840073262</v>
      </c>
      <c r="N190" s="75"/>
    </row>
    <row r="191" spans="2:14" x14ac:dyDescent="0.25">
      <c r="B191" s="269"/>
      <c r="C191" s="275"/>
      <c r="D191" s="4" t="s">
        <v>48</v>
      </c>
      <c r="E191" s="41">
        <f t="shared" si="75"/>
        <v>6.9374830274806403</v>
      </c>
      <c r="F191" s="41">
        <f t="shared" si="75"/>
        <v>6.8485442911860428</v>
      </c>
      <c r="G191" s="41">
        <f t="shared" si="75"/>
        <v>5.5543189800228117</v>
      </c>
      <c r="H191" s="41">
        <f t="shared" si="75"/>
        <v>6.1281889542046537</v>
      </c>
      <c r="I191" s="41">
        <f t="shared" si="75"/>
        <v>6.4214324031645127</v>
      </c>
      <c r="J191" s="81">
        <f t="shared" si="58"/>
        <v>4.7851567755374136E-2</v>
      </c>
      <c r="K191" s="41">
        <f t="shared" si="76"/>
        <v>0.29324344895985899</v>
      </c>
      <c r="L191" s="81">
        <f t="shared" si="60"/>
        <v>-7.4385857561302338E-2</v>
      </c>
      <c r="M191" s="41">
        <f t="shared" si="77"/>
        <v>-0.51605062431612758</v>
      </c>
      <c r="N191" s="75"/>
    </row>
    <row r="192" spans="2:14" x14ac:dyDescent="0.25">
      <c r="B192" s="269"/>
      <c r="C192" s="275"/>
      <c r="D192" s="4" t="s">
        <v>49</v>
      </c>
      <c r="E192" s="41">
        <f t="shared" si="75"/>
        <v>2.4357363966575409</v>
      </c>
      <c r="F192" s="41">
        <f t="shared" si="75"/>
        <v>2.437843193922629</v>
      </c>
      <c r="G192" s="41">
        <f t="shared" si="75"/>
        <v>2.4937806482478173</v>
      </c>
      <c r="H192" s="41">
        <f t="shared" si="75"/>
        <v>2.6756725259784404</v>
      </c>
      <c r="I192" s="41">
        <f t="shared" si="75"/>
        <v>2.5505786061867015</v>
      </c>
      <c r="J192" s="81">
        <f t="shared" si="58"/>
        <v>-4.6752328088428774E-2</v>
      </c>
      <c r="K192" s="41">
        <f t="shared" si="76"/>
        <v>-0.12509391979173889</v>
      </c>
      <c r="L192" s="81">
        <f t="shared" si="60"/>
        <v>4.714886622655623E-2</v>
      </c>
      <c r="M192" s="41">
        <f t="shared" si="77"/>
        <v>0.11484220952916058</v>
      </c>
      <c r="N192" s="75"/>
    </row>
    <row r="193" spans="2:14" x14ac:dyDescent="0.25">
      <c r="B193" s="269"/>
      <c r="C193" s="275"/>
      <c r="D193" s="4" t="s">
        <v>50</v>
      </c>
      <c r="E193" s="41">
        <f t="shared" si="75"/>
        <v>7.3884367499177754</v>
      </c>
      <c r="F193" s="41">
        <f t="shared" si="75"/>
        <v>5.7058231246853497</v>
      </c>
      <c r="G193" s="41">
        <f t="shared" si="75"/>
        <v>6.9720730697289195</v>
      </c>
      <c r="H193" s="41">
        <f t="shared" si="75"/>
        <v>6.6176102336667117</v>
      </c>
      <c r="I193" s="41">
        <f t="shared" si="75"/>
        <v>5.729361648217651</v>
      </c>
      <c r="J193" s="81">
        <f t="shared" si="58"/>
        <v>-0.13422497761051977</v>
      </c>
      <c r="K193" s="41">
        <f t="shared" si="76"/>
        <v>-0.88824858544906071</v>
      </c>
      <c r="L193" s="81">
        <f t="shared" si="60"/>
        <v>-0.22455022054815421</v>
      </c>
      <c r="M193" s="41">
        <f t="shared" si="77"/>
        <v>-1.6590751017001244</v>
      </c>
      <c r="N193" s="75"/>
    </row>
    <row r="194" spans="2:14" x14ac:dyDescent="0.25">
      <c r="B194" s="269"/>
      <c r="C194" s="275"/>
      <c r="D194" s="4" t="s">
        <v>51</v>
      </c>
      <c r="E194" s="41">
        <f t="shared" si="75"/>
        <v>2.2840414672322664</v>
      </c>
      <c r="F194" s="41">
        <f t="shared" si="75"/>
        <v>2.0931353607171839</v>
      </c>
      <c r="G194" s="41">
        <f t="shared" si="75"/>
        <v>2.1866149593931499</v>
      </c>
      <c r="H194" s="41">
        <f t="shared" si="75"/>
        <v>2.3720011696365835</v>
      </c>
      <c r="I194" s="41">
        <f t="shared" si="75"/>
        <v>2.410875374829053</v>
      </c>
      <c r="J194" s="81">
        <f t="shared" si="58"/>
        <v>1.6388779942476006E-2</v>
      </c>
      <c r="K194" s="41">
        <f t="shared" si="76"/>
        <v>3.8874205192469535E-2</v>
      </c>
      <c r="L194" s="81">
        <f t="shared" si="60"/>
        <v>5.5530475000736379E-2</v>
      </c>
      <c r="M194" s="41">
        <f t="shared" si="77"/>
        <v>0.12683390759678659</v>
      </c>
      <c r="N194" s="75"/>
    </row>
    <row r="195" spans="2:14" x14ac:dyDescent="0.25">
      <c r="B195" s="269"/>
      <c r="C195" s="275"/>
      <c r="D195" s="4" t="s">
        <v>52</v>
      </c>
      <c r="E195" s="41">
        <f t="shared" si="75"/>
        <v>7.4203753436920517</v>
      </c>
      <c r="F195" s="41">
        <f t="shared" si="75"/>
        <v>6.3173322576307651</v>
      </c>
      <c r="G195" s="41">
        <f t="shared" si="75"/>
        <v>5.5219885141008653</v>
      </c>
      <c r="H195" s="41">
        <f t="shared" si="75"/>
        <v>6.81836284648623</v>
      </c>
      <c r="I195" s="41">
        <f t="shared" si="75"/>
        <v>6.7723569064660403</v>
      </c>
      <c r="J195" s="31">
        <f t="shared" si="58"/>
        <v>-6.7473587217345976E-3</v>
      </c>
      <c r="K195" s="41">
        <f t="shared" si="76"/>
        <v>-4.6005940020189762E-2</v>
      </c>
      <c r="L195" s="31">
        <f t="shared" si="60"/>
        <v>-8.732960358627706E-2</v>
      </c>
      <c r="M195" s="41">
        <f t="shared" si="77"/>
        <v>-0.64801843722601138</v>
      </c>
      <c r="N195" s="42"/>
    </row>
    <row r="196" spans="2:14" x14ac:dyDescent="0.25">
      <c r="B196" s="269"/>
      <c r="C196" s="276"/>
      <c r="D196" s="32" t="s">
        <v>53</v>
      </c>
      <c r="E196" s="77">
        <f t="shared" si="75"/>
        <v>5.7197554263781054</v>
      </c>
      <c r="F196" s="77">
        <f t="shared" si="75"/>
        <v>5.4171790443293037</v>
      </c>
      <c r="G196" s="77">
        <f t="shared" si="75"/>
        <v>4.4508400617018022</v>
      </c>
      <c r="H196" s="77">
        <f t="shared" si="75"/>
        <v>5.585586474869209</v>
      </c>
      <c r="I196" s="77">
        <f t="shared" si="75"/>
        <v>6.340078572704102</v>
      </c>
      <c r="J196" s="72">
        <f t="shared" si="58"/>
        <v>0.13507840246132075</v>
      </c>
      <c r="K196" s="77">
        <f t="shared" si="76"/>
        <v>0.75449209783489302</v>
      </c>
      <c r="L196" s="72">
        <f t="shared" si="60"/>
        <v>0.10845273968624936</v>
      </c>
      <c r="M196" s="77">
        <f t="shared" si="77"/>
        <v>0.62032314632599661</v>
      </c>
      <c r="N196" s="55"/>
    </row>
    <row r="197" spans="2:14" x14ac:dyDescent="0.25">
      <c r="B197" s="269"/>
      <c r="C197" s="277" t="s">
        <v>34</v>
      </c>
      <c r="D197" s="63" t="s">
        <v>43</v>
      </c>
      <c r="E197" s="65">
        <v>0.70566445218302065</v>
      </c>
      <c r="F197" s="65">
        <v>0.42151592636549812</v>
      </c>
      <c r="G197" s="65">
        <v>0.46071549284573426</v>
      </c>
      <c r="H197" s="65">
        <v>0.69548218463868861</v>
      </c>
      <c r="I197" s="65">
        <v>0.75317428421984389</v>
      </c>
      <c r="J197" s="65">
        <f t="shared" si="58"/>
        <v>8.2952663426061779E-2</v>
      </c>
      <c r="K197" s="73">
        <f>(I197-H197)*100</f>
        <v>5.7692099581155283</v>
      </c>
      <c r="L197" s="65">
        <f t="shared" ref="L197" si="78">I197/F197-1</f>
        <v>0.78682283897088978</v>
      </c>
      <c r="M197" s="73">
        <f t="shared" ref="M197" si="79">I197-F197</f>
        <v>0.33165835785434578</v>
      </c>
      <c r="N197" s="65"/>
    </row>
    <row r="198" spans="2:14" x14ac:dyDescent="0.25">
      <c r="B198" s="269"/>
      <c r="C198" s="278"/>
      <c r="D198" s="15" t="s">
        <v>44</v>
      </c>
      <c r="E198" s="18">
        <v>0.76972196158821105</v>
      </c>
      <c r="F198" s="18">
        <v>0.49563348888170433</v>
      </c>
      <c r="G198" s="18">
        <v>0.53007392392769836</v>
      </c>
      <c r="H198" s="18">
        <v>0.78235212112064911</v>
      </c>
      <c r="I198" s="18">
        <v>0.81120905005064936</v>
      </c>
      <c r="J198" s="18">
        <f t="shared" si="58"/>
        <v>3.6884835039068253E-2</v>
      </c>
      <c r="K198" s="44">
        <f t="shared" ref="K198" si="80">(I198-H198)*100</f>
        <v>2.8856928930000247</v>
      </c>
      <c r="L198" s="18">
        <f t="shared" si="60"/>
        <v>5.3898797920271857E-2</v>
      </c>
      <c r="M198" s="44">
        <f t="shared" ref="M198" si="81">(I198-E198)*100</f>
        <v>4.1487088462438315</v>
      </c>
      <c r="N198" s="18"/>
    </row>
    <row r="199" spans="2:14" x14ac:dyDescent="0.25">
      <c r="B199" s="269"/>
      <c r="C199" s="278"/>
      <c r="D199" s="19" t="s">
        <v>45</v>
      </c>
      <c r="E199" s="68">
        <v>0.67192823926387557</v>
      </c>
      <c r="F199" s="68">
        <v>0.41641203353334449</v>
      </c>
      <c r="G199" s="68">
        <v>0.38237984856351559</v>
      </c>
      <c r="H199" s="68">
        <v>0.63514820255836268</v>
      </c>
      <c r="I199" s="68">
        <v>0.71202240207954559</v>
      </c>
      <c r="J199" s="68">
        <f t="shared" si="58"/>
        <v>0.12103348354216448</v>
      </c>
      <c r="K199" s="45">
        <f>(I199-H199)*100</f>
        <v>7.6874199521182902</v>
      </c>
      <c r="L199" s="68">
        <f t="shared" si="60"/>
        <v>5.96703047628937E-2</v>
      </c>
      <c r="M199" s="45">
        <f>(I199-E199)*100</f>
        <v>4.0094162815670025</v>
      </c>
      <c r="N199" s="68"/>
    </row>
    <row r="200" spans="2:14" x14ac:dyDescent="0.25">
      <c r="B200" s="269"/>
      <c r="C200" s="278"/>
      <c r="D200" s="19" t="s">
        <v>46</v>
      </c>
      <c r="E200" s="68">
        <v>0.57076491108653105</v>
      </c>
      <c r="F200" s="68">
        <v>0.42174668708366447</v>
      </c>
      <c r="G200" s="68">
        <v>0.40408330264719122</v>
      </c>
      <c r="H200" s="68">
        <v>0.53778304538949095</v>
      </c>
      <c r="I200" s="68">
        <v>0.55454348826086564</v>
      </c>
      <c r="J200" s="68">
        <f t="shared" si="58"/>
        <v>3.1165807503722665E-2</v>
      </c>
      <c r="K200" s="45">
        <f t="shared" ref="K200:K207" si="82">(I200-H200)*100</f>
        <v>1.6760442871374681</v>
      </c>
      <c r="L200" s="68">
        <f t="shared" si="60"/>
        <v>-2.8420497670022637E-2</v>
      </c>
      <c r="M200" s="45">
        <f t="shared" ref="M200:M207" si="83">(I200-E200)*100</f>
        <v>-1.622142282566541</v>
      </c>
      <c r="N200" s="68"/>
    </row>
    <row r="201" spans="2:14" x14ac:dyDescent="0.25">
      <c r="B201" s="269"/>
      <c r="C201" s="278"/>
      <c r="D201" s="19" t="s">
        <v>47</v>
      </c>
      <c r="E201" s="68">
        <v>0.56176365655817706</v>
      </c>
      <c r="F201" s="68">
        <v>0.31148476369141237</v>
      </c>
      <c r="G201" s="68">
        <v>0.28621210694206145</v>
      </c>
      <c r="H201" s="68">
        <v>0.60938004840462912</v>
      </c>
      <c r="I201" s="68">
        <v>0.6452598187198163</v>
      </c>
      <c r="J201" s="68">
        <f t="shared" si="58"/>
        <v>5.8879135293518736E-2</v>
      </c>
      <c r="K201" s="45">
        <f t="shared" si="82"/>
        <v>3.5879770315187187</v>
      </c>
      <c r="L201" s="68">
        <f t="shared" si="60"/>
        <v>0.14863218933244093</v>
      </c>
      <c r="M201" s="45">
        <f t="shared" si="83"/>
        <v>8.3496162161639234</v>
      </c>
      <c r="N201" s="68"/>
    </row>
    <row r="202" spans="2:14" x14ac:dyDescent="0.25">
      <c r="B202" s="269"/>
      <c r="C202" s="278"/>
      <c r="D202" s="19" t="s">
        <v>48</v>
      </c>
      <c r="E202" s="68">
        <v>0.70518161483742259</v>
      </c>
      <c r="F202" s="68">
        <v>0.48948502261743165</v>
      </c>
      <c r="G202" s="68">
        <v>0.48615455783025679</v>
      </c>
      <c r="H202" s="68">
        <v>0.6493275173640638</v>
      </c>
      <c r="I202" s="68">
        <v>0.73071425433679682</v>
      </c>
      <c r="J202" s="68">
        <f t="shared" si="58"/>
        <v>0.12534003995875831</v>
      </c>
      <c r="K202" s="45">
        <f t="shared" si="82"/>
        <v>8.1386736972733011</v>
      </c>
      <c r="L202" s="68">
        <f t="shared" si="60"/>
        <v>3.6207182606796451E-2</v>
      </c>
      <c r="M202" s="45">
        <f t="shared" si="83"/>
        <v>2.5532639499374232</v>
      </c>
      <c r="N202" s="68"/>
    </row>
    <row r="203" spans="2:14" x14ac:dyDescent="0.25">
      <c r="B203" s="269"/>
      <c r="C203" s="278"/>
      <c r="D203" s="19" t="s">
        <v>49</v>
      </c>
      <c r="E203" s="68">
        <v>0.52295410715246138</v>
      </c>
      <c r="F203" s="68">
        <v>0.5147906295498732</v>
      </c>
      <c r="G203" s="68">
        <v>0.42945341263098274</v>
      </c>
      <c r="H203" s="68">
        <v>0.57741590694750078</v>
      </c>
      <c r="I203" s="68">
        <v>0.61259601883208059</v>
      </c>
      <c r="J203" s="68">
        <f t="shared" si="58"/>
        <v>6.0926814556528042E-2</v>
      </c>
      <c r="K203" s="45">
        <f t="shared" si="82"/>
        <v>3.5180111884579812</v>
      </c>
      <c r="L203" s="68">
        <f t="shared" si="60"/>
        <v>0.17141449020780919</v>
      </c>
      <c r="M203" s="45">
        <f t="shared" si="83"/>
        <v>8.9641911679619213</v>
      </c>
      <c r="N203" s="68"/>
    </row>
    <row r="204" spans="2:14" x14ac:dyDescent="0.25">
      <c r="B204" s="269"/>
      <c r="C204" s="278"/>
      <c r="D204" s="19" t="s">
        <v>50</v>
      </c>
      <c r="E204" s="68">
        <v>0.70135878861553691</v>
      </c>
      <c r="F204" s="68">
        <v>0.60407891607923314</v>
      </c>
      <c r="G204" s="68">
        <v>0.70336128458075009</v>
      </c>
      <c r="H204" s="68">
        <v>0.8015089072176752</v>
      </c>
      <c r="I204" s="68">
        <v>0.82779844332469787</v>
      </c>
      <c r="J204" s="68">
        <f t="shared" si="58"/>
        <v>3.2800054834428494E-2</v>
      </c>
      <c r="K204" s="45">
        <f t="shared" si="82"/>
        <v>2.6289536107022671</v>
      </c>
      <c r="L204" s="68">
        <f t="shared" si="60"/>
        <v>0.18027813547292881</v>
      </c>
      <c r="M204" s="45">
        <f t="shared" si="83"/>
        <v>12.643965470916097</v>
      </c>
      <c r="N204" s="68"/>
    </row>
    <row r="205" spans="2:14" x14ac:dyDescent="0.25">
      <c r="B205" s="269"/>
      <c r="C205" s="278"/>
      <c r="D205" s="19" t="s">
        <v>51</v>
      </c>
      <c r="E205" s="68">
        <v>0.51296533102376651</v>
      </c>
      <c r="F205" s="68">
        <v>0.43917828766012645</v>
      </c>
      <c r="G205" s="68">
        <v>0.43287194104141685</v>
      </c>
      <c r="H205" s="68">
        <v>0.55540181632567553</v>
      </c>
      <c r="I205" s="68">
        <v>0.56942335787332776</v>
      </c>
      <c r="J205" s="68">
        <f t="shared" si="58"/>
        <v>2.5245761060727734E-2</v>
      </c>
      <c r="K205" s="45">
        <f t="shared" si="82"/>
        <v>1.4021541547652228</v>
      </c>
      <c r="L205" s="68">
        <f t="shared" si="60"/>
        <v>0.11006207132338441</v>
      </c>
      <c r="M205" s="45">
        <f t="shared" si="83"/>
        <v>5.6458026849561254</v>
      </c>
      <c r="N205" s="68"/>
    </row>
    <row r="206" spans="2:14" x14ac:dyDescent="0.25">
      <c r="B206" s="269"/>
      <c r="C206" s="278"/>
      <c r="D206" s="19" t="s">
        <v>52</v>
      </c>
      <c r="E206" s="68">
        <v>0.73831679821858165</v>
      </c>
      <c r="F206" s="68">
        <v>0.49125694136118242</v>
      </c>
      <c r="G206" s="68">
        <v>0.48201408869433904</v>
      </c>
      <c r="H206" s="68">
        <v>0.74892677369097149</v>
      </c>
      <c r="I206" s="68">
        <v>0.81331329152256404</v>
      </c>
      <c r="J206" s="68">
        <f t="shared" si="58"/>
        <v>8.5971713248110149E-2</v>
      </c>
      <c r="K206" s="45">
        <f t="shared" si="82"/>
        <v>6.4386517831592549</v>
      </c>
      <c r="L206" s="68">
        <f t="shared" si="60"/>
        <v>0.10157766081570219</v>
      </c>
      <c r="M206" s="45">
        <f t="shared" si="83"/>
        <v>7.4996493303982392</v>
      </c>
      <c r="N206" s="22"/>
    </row>
    <row r="207" spans="2:14" x14ac:dyDescent="0.25">
      <c r="B207" s="269"/>
      <c r="C207" s="279"/>
      <c r="D207" s="23" t="s">
        <v>53</v>
      </c>
      <c r="E207" s="68">
        <v>0.58427290328329673</v>
      </c>
      <c r="F207" s="68">
        <v>0.36139382757206262</v>
      </c>
      <c r="G207" s="68">
        <v>0.30640431884692987</v>
      </c>
      <c r="H207" s="68">
        <v>0.53127749995092155</v>
      </c>
      <c r="I207" s="68">
        <v>0.69652045193105105</v>
      </c>
      <c r="J207" s="68">
        <f t="shared" si="58"/>
        <v>0.31102945634888424</v>
      </c>
      <c r="K207" s="45">
        <f t="shared" si="82"/>
        <v>16.52429519801295</v>
      </c>
      <c r="L207" s="68">
        <f t="shared" si="60"/>
        <v>0.19211493125384393</v>
      </c>
      <c r="M207" s="45">
        <f t="shared" si="83"/>
        <v>11.224754864775432</v>
      </c>
      <c r="N207" s="46"/>
    </row>
    <row r="208" spans="2:14" x14ac:dyDescent="0.25">
      <c r="B208" s="269"/>
      <c r="C208" s="280" t="s">
        <v>57</v>
      </c>
      <c r="D208" s="63" t="s">
        <v>43</v>
      </c>
      <c r="E208" s="64">
        <v>132144</v>
      </c>
      <c r="F208" s="64">
        <v>66601</v>
      </c>
      <c r="G208" s="64">
        <v>82456</v>
      </c>
      <c r="H208" s="64">
        <v>123696</v>
      </c>
      <c r="I208" s="64">
        <v>125536</v>
      </c>
      <c r="J208" s="65">
        <f t="shared" si="58"/>
        <v>1.48751778553875E-2</v>
      </c>
      <c r="K208" s="64">
        <f t="shared" ref="K208:K209" si="84">I208-H208</f>
        <v>1840</v>
      </c>
      <c r="L208" s="65">
        <f t="shared" si="60"/>
        <v>-5.0006054001695111E-2</v>
      </c>
      <c r="M208" s="64">
        <f t="shared" ref="M208:M209" si="85">I208-E208</f>
        <v>-6608</v>
      </c>
      <c r="N208" s="65">
        <f t="shared" ref="N208:N218" si="86">I208/$I$208</f>
        <v>1</v>
      </c>
    </row>
    <row r="209" spans="2:14" x14ac:dyDescent="0.25">
      <c r="B209" s="269"/>
      <c r="C209" s="275"/>
      <c r="D209" s="26" t="s">
        <v>44</v>
      </c>
      <c r="E209" s="27">
        <v>46648</v>
      </c>
      <c r="F209" s="27">
        <v>23742</v>
      </c>
      <c r="G209" s="27">
        <v>29697</v>
      </c>
      <c r="H209" s="27">
        <v>44233</v>
      </c>
      <c r="I209" s="27">
        <v>45902</v>
      </c>
      <c r="J209" s="36">
        <f t="shared" si="58"/>
        <v>3.7732010037754726E-2</v>
      </c>
      <c r="K209" s="27">
        <f t="shared" si="84"/>
        <v>1669</v>
      </c>
      <c r="L209" s="36">
        <f t="shared" si="60"/>
        <v>-1.5992111130166298E-2</v>
      </c>
      <c r="M209" s="27">
        <f t="shared" si="85"/>
        <v>-746</v>
      </c>
      <c r="N209" s="38">
        <f t="shared" si="86"/>
        <v>0.36564810094315575</v>
      </c>
    </row>
    <row r="210" spans="2:14" x14ac:dyDescent="0.25">
      <c r="B210" s="269"/>
      <c r="C210" s="275"/>
      <c r="D210" s="4" t="s">
        <v>45</v>
      </c>
      <c r="E210" s="29">
        <v>41159</v>
      </c>
      <c r="F210" s="29">
        <v>20336</v>
      </c>
      <c r="G210" s="29">
        <v>24064</v>
      </c>
      <c r="H210" s="29">
        <v>38225</v>
      </c>
      <c r="I210" s="29">
        <v>37475</v>
      </c>
      <c r="J210" s="74">
        <f t="shared" si="58"/>
        <v>-1.962066710268151E-2</v>
      </c>
      <c r="K210" s="29">
        <f>I210-H210</f>
        <v>-750</v>
      </c>
      <c r="L210" s="74">
        <f t="shared" si="60"/>
        <v>-8.950654777812872E-2</v>
      </c>
      <c r="M210" s="29">
        <f>I210-E210</f>
        <v>-3684</v>
      </c>
      <c r="N210" s="75">
        <f t="shared" si="86"/>
        <v>0.29851994646953861</v>
      </c>
    </row>
    <row r="211" spans="2:14" x14ac:dyDescent="0.25">
      <c r="B211" s="269"/>
      <c r="C211" s="275"/>
      <c r="D211" s="4" t="s">
        <v>46</v>
      </c>
      <c r="E211" s="29">
        <v>1127</v>
      </c>
      <c r="F211" s="29">
        <v>437</v>
      </c>
      <c r="G211" s="29">
        <v>669</v>
      </c>
      <c r="H211" s="29">
        <v>857</v>
      </c>
      <c r="I211" s="29">
        <v>900</v>
      </c>
      <c r="J211" s="74">
        <f t="shared" si="58"/>
        <v>5.0175029171528607E-2</v>
      </c>
      <c r="K211" s="29">
        <f t="shared" ref="K211:K218" si="87">I211-H211</f>
        <v>43</v>
      </c>
      <c r="L211" s="74">
        <f t="shared" si="60"/>
        <v>-0.20141969831410822</v>
      </c>
      <c r="M211" s="29">
        <f t="shared" ref="M211:M218" si="88">I211-E211</f>
        <v>-227</v>
      </c>
      <c r="N211" s="75">
        <f t="shared" si="86"/>
        <v>7.1692582207494261E-3</v>
      </c>
    </row>
    <row r="212" spans="2:14" x14ac:dyDescent="0.25">
      <c r="B212" s="269"/>
      <c r="C212" s="275"/>
      <c r="D212" s="4" t="s">
        <v>47</v>
      </c>
      <c r="E212" s="29">
        <v>4070</v>
      </c>
      <c r="F212" s="29">
        <v>2900</v>
      </c>
      <c r="G212" s="29">
        <v>4012</v>
      </c>
      <c r="H212" s="29">
        <v>4562</v>
      </c>
      <c r="I212" s="29">
        <v>4395</v>
      </c>
      <c r="J212" s="74">
        <f t="shared" si="58"/>
        <v>-3.6606751424813733E-2</v>
      </c>
      <c r="K212" s="29">
        <f t="shared" si="87"/>
        <v>-167</v>
      </c>
      <c r="L212" s="74">
        <f t="shared" si="60"/>
        <v>7.9852579852579764E-2</v>
      </c>
      <c r="M212" s="29">
        <f t="shared" si="88"/>
        <v>325</v>
      </c>
      <c r="N212" s="75">
        <f t="shared" si="86"/>
        <v>3.5009877644659702E-2</v>
      </c>
    </row>
    <row r="213" spans="2:14" x14ac:dyDescent="0.25">
      <c r="B213" s="269"/>
      <c r="C213" s="275"/>
      <c r="D213" s="4" t="s">
        <v>48</v>
      </c>
      <c r="E213" s="29">
        <v>21340</v>
      </c>
      <c r="F213" s="29">
        <v>9244</v>
      </c>
      <c r="G213" s="29">
        <v>11050</v>
      </c>
      <c r="H213" s="29">
        <v>18364</v>
      </c>
      <c r="I213" s="29">
        <v>19209</v>
      </c>
      <c r="J213" s="74">
        <f t="shared" si="58"/>
        <v>4.6013940318013535E-2</v>
      </c>
      <c r="K213" s="29">
        <f t="shared" si="87"/>
        <v>845</v>
      </c>
      <c r="L213" s="74">
        <f t="shared" si="60"/>
        <v>-9.9859418931583899E-2</v>
      </c>
      <c r="M213" s="29">
        <f t="shared" si="88"/>
        <v>-2131</v>
      </c>
      <c r="N213" s="75">
        <f t="shared" si="86"/>
        <v>0.15301586795819525</v>
      </c>
    </row>
    <row r="214" spans="2:14" x14ac:dyDescent="0.25">
      <c r="B214" s="269"/>
      <c r="C214" s="275"/>
      <c r="D214" s="4" t="s">
        <v>49</v>
      </c>
      <c r="E214" s="29">
        <v>713</v>
      </c>
      <c r="F214" s="29">
        <v>339</v>
      </c>
      <c r="G214" s="29">
        <v>532</v>
      </c>
      <c r="H214" s="29">
        <v>654</v>
      </c>
      <c r="I214" s="29">
        <v>663</v>
      </c>
      <c r="J214" s="74">
        <f t="shared" si="58"/>
        <v>1.3761467889908285E-2</v>
      </c>
      <c r="K214" s="29">
        <f t="shared" si="87"/>
        <v>9</v>
      </c>
      <c r="L214" s="74">
        <f t="shared" si="60"/>
        <v>-7.0126227208976211E-2</v>
      </c>
      <c r="M214" s="29">
        <f t="shared" si="88"/>
        <v>-50</v>
      </c>
      <c r="N214" s="75">
        <f t="shared" si="86"/>
        <v>5.2813535559520777E-3</v>
      </c>
    </row>
    <row r="215" spans="2:14" x14ac:dyDescent="0.25">
      <c r="B215" s="269"/>
      <c r="C215" s="275"/>
      <c r="D215" s="4" t="s">
        <v>50</v>
      </c>
      <c r="E215" s="29">
        <v>4124</v>
      </c>
      <c r="F215" s="29">
        <v>2132</v>
      </c>
      <c r="G215" s="29">
        <v>2908</v>
      </c>
      <c r="H215" s="29">
        <v>4497</v>
      </c>
      <c r="I215" s="29">
        <v>4790</v>
      </c>
      <c r="J215" s="74">
        <f t="shared" si="58"/>
        <v>6.5154547476095281E-2</v>
      </c>
      <c r="K215" s="29">
        <f t="shared" si="87"/>
        <v>293</v>
      </c>
      <c r="L215" s="74">
        <f t="shared" si="60"/>
        <v>0.16149369544131909</v>
      </c>
      <c r="M215" s="29">
        <f t="shared" si="88"/>
        <v>666</v>
      </c>
      <c r="N215" s="75">
        <f t="shared" si="86"/>
        <v>3.8156385419321946E-2</v>
      </c>
    </row>
    <row r="216" spans="2:14" x14ac:dyDescent="0.25">
      <c r="B216" s="269"/>
      <c r="C216" s="275"/>
      <c r="D216" s="4" t="s">
        <v>51</v>
      </c>
      <c r="E216" s="29">
        <v>2690</v>
      </c>
      <c r="F216" s="29">
        <v>1526</v>
      </c>
      <c r="G216" s="29">
        <v>2270</v>
      </c>
      <c r="H216" s="29">
        <v>2680</v>
      </c>
      <c r="I216" s="29">
        <v>2774</v>
      </c>
      <c r="J216" s="74">
        <f t="shared" si="58"/>
        <v>3.5074626865671643E-2</v>
      </c>
      <c r="K216" s="29">
        <f t="shared" si="87"/>
        <v>94</v>
      </c>
      <c r="L216" s="74">
        <f t="shared" si="60"/>
        <v>3.1226765799256428E-2</v>
      </c>
      <c r="M216" s="29">
        <f t="shared" si="88"/>
        <v>84</v>
      </c>
      <c r="N216" s="75">
        <f t="shared" si="86"/>
        <v>2.2097247004843234E-2</v>
      </c>
    </row>
    <row r="217" spans="2:14" x14ac:dyDescent="0.25">
      <c r="B217" s="269"/>
      <c r="C217" s="275"/>
      <c r="D217" s="4" t="s">
        <v>52</v>
      </c>
      <c r="E217" s="29">
        <v>6890</v>
      </c>
      <c r="F217" s="29">
        <v>3786</v>
      </c>
      <c r="G217" s="29">
        <v>4393</v>
      </c>
      <c r="H217" s="29">
        <v>6413</v>
      </c>
      <c r="I217" s="29">
        <v>6356</v>
      </c>
      <c r="J217" s="40">
        <f t="shared" si="58"/>
        <v>-8.8881958521752624E-3</v>
      </c>
      <c r="K217" s="29">
        <f t="shared" si="87"/>
        <v>-57</v>
      </c>
      <c r="L217" s="40">
        <f t="shared" si="60"/>
        <v>-7.7503628447024631E-2</v>
      </c>
      <c r="M217" s="29">
        <f t="shared" si="88"/>
        <v>-534</v>
      </c>
      <c r="N217" s="42">
        <f t="shared" si="86"/>
        <v>5.0630894723425947E-2</v>
      </c>
    </row>
    <row r="218" spans="2:14" x14ac:dyDescent="0.25">
      <c r="B218" s="270"/>
      <c r="C218" s="276"/>
      <c r="D218" s="32" t="s">
        <v>53</v>
      </c>
      <c r="E218" s="71">
        <v>3382</v>
      </c>
      <c r="F218" s="71">
        <v>2158</v>
      </c>
      <c r="G218" s="71">
        <v>2862</v>
      </c>
      <c r="H218" s="71">
        <v>3212</v>
      </c>
      <c r="I218" s="71">
        <v>3072</v>
      </c>
      <c r="J218" s="61">
        <f t="shared" si="58"/>
        <v>-4.3586550435865457E-2</v>
      </c>
      <c r="K218" s="71">
        <f t="shared" si="87"/>
        <v>-140</v>
      </c>
      <c r="L218" s="61">
        <f t="shared" si="60"/>
        <v>-9.1661738616203414E-2</v>
      </c>
      <c r="M218" s="71">
        <f t="shared" si="88"/>
        <v>-310</v>
      </c>
      <c r="N218" s="55">
        <f t="shared" si="86"/>
        <v>2.4471068060158044E-2</v>
      </c>
    </row>
    <row r="219" spans="2:14" x14ac:dyDescent="0.25">
      <c r="B219" s="283"/>
      <c r="C219" s="283"/>
      <c r="D219" s="283"/>
      <c r="E219" s="283"/>
      <c r="F219" s="283"/>
      <c r="G219" s="283"/>
      <c r="H219" s="283"/>
      <c r="I219" s="283"/>
      <c r="J219" s="283"/>
      <c r="K219" s="283"/>
      <c r="L219" s="283"/>
      <c r="M219" s="283"/>
      <c r="N219" s="47"/>
    </row>
    <row r="220" spans="2:14" x14ac:dyDescent="0.25">
      <c r="B220" s="285" t="s">
        <v>55</v>
      </c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</row>
  </sheetData>
  <mergeCells count="30">
    <mergeCell ref="B219:M219"/>
    <mergeCell ref="B220:M220"/>
    <mergeCell ref="B146:M146"/>
    <mergeCell ref="B147:M147"/>
    <mergeCell ref="B150:M150"/>
    <mergeCell ref="B153:B218"/>
    <mergeCell ref="C153:C163"/>
    <mergeCell ref="C164:C174"/>
    <mergeCell ref="C175:C185"/>
    <mergeCell ref="C186:C196"/>
    <mergeCell ref="C197:C207"/>
    <mergeCell ref="C208:C218"/>
    <mergeCell ref="B73:M73"/>
    <mergeCell ref="B74:M74"/>
    <mergeCell ref="B77:M77"/>
    <mergeCell ref="B80:B145"/>
    <mergeCell ref="C80:C90"/>
    <mergeCell ref="C91:C101"/>
    <mergeCell ref="C102:C112"/>
    <mergeCell ref="C113:C123"/>
    <mergeCell ref="C124:C134"/>
    <mergeCell ref="C135:C145"/>
    <mergeCell ref="D1:N2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E5013-00ED-44FD-BC60-73697BD39946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292-5EA1-4F22-85E9-99B0EBB5F8DE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CONCATENATE("Plazas alojativas en funcionamiento Tenerife y municipios")</f>
        <v>Plazas alojativas en funcionamiento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58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59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237</v>
      </c>
      <c r="O6" s="90" t="s">
        <v>227</v>
      </c>
      <c r="P6" s="90" t="s">
        <v>228</v>
      </c>
      <c r="Q6" s="90" t="s">
        <v>229</v>
      </c>
      <c r="R6" s="90" t="s">
        <v>230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131498</v>
      </c>
      <c r="D7" s="92">
        <v>132144</v>
      </c>
      <c r="E7" s="92">
        <v>66601</v>
      </c>
      <c r="F7" s="92">
        <v>82456</v>
      </c>
      <c r="G7" s="92">
        <v>123696</v>
      </c>
      <c r="H7" s="92">
        <v>125536</v>
      </c>
      <c r="I7" s="93">
        <f t="shared" ref="I7:I52" si="0">IFERROR(H7/G7-1,"-")</f>
        <v>1.48751778553875E-2</v>
      </c>
      <c r="J7" s="93">
        <f t="shared" ref="J7:J52" si="1">IFERROR(H7/D7-1,"-")</f>
        <v>-5.0006054001695111E-2</v>
      </c>
      <c r="K7" s="92">
        <f t="shared" ref="K7:K52" si="2">IFERROR(H7-G7,"-")</f>
        <v>1840</v>
      </c>
      <c r="L7" s="92">
        <f t="shared" ref="L7:L52" si="3">IFERROR(H7-D7,"-")</f>
        <v>-6608</v>
      </c>
      <c r="M7" s="93">
        <f>H7/H7</f>
        <v>1</v>
      </c>
      <c r="N7" s="92">
        <v>64196</v>
      </c>
      <c r="O7" s="92">
        <v>113857</v>
      </c>
      <c r="P7" s="92">
        <v>124421</v>
      </c>
      <c r="Q7" s="92">
        <v>378069</v>
      </c>
      <c r="R7" s="92">
        <v>385509</v>
      </c>
      <c r="S7" s="93">
        <f t="shared" ref="S7:S52" si="4">IFERROR(R7/Q7-1,"-")</f>
        <v>1.9678947493711574E-2</v>
      </c>
      <c r="T7" s="93">
        <f t="shared" ref="T7:T52" si="5">IFERROR(R7/N7-1,"-")</f>
        <v>5.0051872390803167</v>
      </c>
      <c r="U7" s="92">
        <f t="shared" ref="U7:U52" si="6">IFERROR(R7-Q7,"-")</f>
        <v>7440</v>
      </c>
      <c r="V7" s="92">
        <f t="shared" ref="V7:V52" si="7">IFERROR(R7-N7,"-")</f>
        <v>321313</v>
      </c>
      <c r="W7" s="93">
        <f>R7/R7</f>
        <v>1</v>
      </c>
    </row>
    <row r="8" spans="2:23" x14ac:dyDescent="0.25">
      <c r="B8" s="94" t="s">
        <v>60</v>
      </c>
      <c r="C8" s="95">
        <v>86575</v>
      </c>
      <c r="D8" s="95">
        <v>88579</v>
      </c>
      <c r="E8" s="95">
        <v>44487</v>
      </c>
      <c r="F8" s="95">
        <v>56791</v>
      </c>
      <c r="G8" s="95">
        <v>89503</v>
      </c>
      <c r="H8" s="95">
        <v>89318</v>
      </c>
      <c r="I8" s="96">
        <f t="shared" si="0"/>
        <v>-2.0669698222406385E-3</v>
      </c>
      <c r="J8" s="96">
        <f t="shared" si="1"/>
        <v>8.3428352092482783E-3</v>
      </c>
      <c r="K8" s="95">
        <f t="shared" si="2"/>
        <v>-185</v>
      </c>
      <c r="L8" s="95">
        <f t="shared" si="3"/>
        <v>739</v>
      </c>
      <c r="M8" s="96">
        <f>H8/H7</f>
        <v>0.71149311751210809</v>
      </c>
      <c r="N8" s="95">
        <v>41918</v>
      </c>
      <c r="O8" s="95">
        <v>83465</v>
      </c>
      <c r="P8" s="95">
        <v>89470</v>
      </c>
      <c r="Q8" s="95">
        <v>89973</v>
      </c>
      <c r="R8" s="95">
        <v>92593</v>
      </c>
      <c r="S8" s="96">
        <f t="shared" si="4"/>
        <v>2.9119847065230742E-2</v>
      </c>
      <c r="T8" s="96">
        <f t="shared" si="5"/>
        <v>1.2089078677417815</v>
      </c>
      <c r="U8" s="95">
        <f t="shared" si="6"/>
        <v>2620</v>
      </c>
      <c r="V8" s="95">
        <f t="shared" si="7"/>
        <v>50675</v>
      </c>
      <c r="W8" s="96">
        <f>R8/R7</f>
        <v>0.24018375705884948</v>
      </c>
    </row>
    <row r="9" spans="2:23" x14ac:dyDescent="0.25">
      <c r="B9" s="97" t="s">
        <v>61</v>
      </c>
      <c r="C9" s="52">
        <v>67220</v>
      </c>
      <c r="D9" s="52">
        <v>69015</v>
      </c>
      <c r="E9" s="52">
        <v>34865</v>
      </c>
      <c r="F9" s="52">
        <v>45244</v>
      </c>
      <c r="G9" s="52">
        <v>71471</v>
      </c>
      <c r="H9" s="52">
        <v>72829</v>
      </c>
      <c r="I9" s="98">
        <f t="shared" si="0"/>
        <v>1.9000713576135864E-2</v>
      </c>
      <c r="J9" s="98">
        <f t="shared" si="1"/>
        <v>5.5263348547417213E-2</v>
      </c>
      <c r="K9" s="52">
        <f t="shared" si="2"/>
        <v>1358</v>
      </c>
      <c r="L9" s="52">
        <f t="shared" si="3"/>
        <v>3814</v>
      </c>
      <c r="M9" s="98">
        <f>H9/H7</f>
        <v>0.58014434106551105</v>
      </c>
      <c r="N9" s="52">
        <v>33881</v>
      </c>
      <c r="O9" s="52">
        <v>65961</v>
      </c>
      <c r="P9" s="52">
        <v>71177</v>
      </c>
      <c r="Q9" s="52">
        <v>73997</v>
      </c>
      <c r="R9" s="52">
        <v>75960</v>
      </c>
      <c r="S9" s="98">
        <f t="shared" si="4"/>
        <v>2.6528102490641414E-2</v>
      </c>
      <c r="T9" s="98">
        <f t="shared" si="5"/>
        <v>1.2419645228889347</v>
      </c>
      <c r="U9" s="52">
        <f t="shared" si="6"/>
        <v>1963</v>
      </c>
      <c r="V9" s="52">
        <f t="shared" si="7"/>
        <v>42079</v>
      </c>
      <c r="W9" s="98">
        <f>R9/R7</f>
        <v>0.19703820144276787</v>
      </c>
    </row>
    <row r="10" spans="2:23" x14ac:dyDescent="0.25">
      <c r="B10" s="97" t="s">
        <v>62</v>
      </c>
      <c r="C10" s="52">
        <v>19355</v>
      </c>
      <c r="D10" s="52">
        <v>19564</v>
      </c>
      <c r="E10" s="52">
        <v>9622</v>
      </c>
      <c r="F10" s="52">
        <v>11547</v>
      </c>
      <c r="G10" s="52">
        <v>18032</v>
      </c>
      <c r="H10" s="52">
        <v>16489</v>
      </c>
      <c r="I10" s="98">
        <f t="shared" si="0"/>
        <v>-8.5570097604259043E-2</v>
      </c>
      <c r="J10" s="98">
        <f t="shared" si="1"/>
        <v>-0.15717644653445106</v>
      </c>
      <c r="K10" s="52">
        <f t="shared" si="2"/>
        <v>-1543</v>
      </c>
      <c r="L10" s="52">
        <f t="shared" si="3"/>
        <v>-3075</v>
      </c>
      <c r="M10" s="98">
        <f>H10/H7</f>
        <v>0.13134877644659698</v>
      </c>
      <c r="N10" s="52">
        <v>8037</v>
      </c>
      <c r="O10" s="52">
        <v>17504</v>
      </c>
      <c r="P10" s="52">
        <v>18293</v>
      </c>
      <c r="Q10" s="52">
        <v>15976</v>
      </c>
      <c r="R10" s="52">
        <v>16633</v>
      </c>
      <c r="S10" s="98">
        <f t="shared" si="4"/>
        <v>4.1124186279419161E-2</v>
      </c>
      <c r="T10" s="98">
        <f t="shared" si="5"/>
        <v>1.0695533159138981</v>
      </c>
      <c r="U10" s="52">
        <f t="shared" si="6"/>
        <v>657</v>
      </c>
      <c r="V10" s="52">
        <f t="shared" si="7"/>
        <v>8596</v>
      </c>
      <c r="W10" s="98">
        <f>R10/R7</f>
        <v>4.3145555616081598E-2</v>
      </c>
    </row>
    <row r="11" spans="2:23" x14ac:dyDescent="0.25">
      <c r="B11" s="94" t="s">
        <v>63</v>
      </c>
      <c r="C11" s="95">
        <v>44923</v>
      </c>
      <c r="D11" s="95">
        <v>43565</v>
      </c>
      <c r="E11" s="95">
        <v>22114</v>
      </c>
      <c r="F11" s="95">
        <v>25665</v>
      </c>
      <c r="G11" s="95">
        <v>34193</v>
      </c>
      <c r="H11" s="95">
        <v>36218</v>
      </c>
      <c r="I11" s="96">
        <f t="shared" si="0"/>
        <v>5.9222647910391002E-2</v>
      </c>
      <c r="J11" s="96">
        <f t="shared" si="1"/>
        <v>-0.16864455411454149</v>
      </c>
      <c r="K11" s="95">
        <f t="shared" si="2"/>
        <v>2025</v>
      </c>
      <c r="L11" s="95">
        <f t="shared" si="3"/>
        <v>-7347</v>
      </c>
      <c r="M11" s="96">
        <f>H11/H7</f>
        <v>0.28850688248789191</v>
      </c>
      <c r="N11" s="95">
        <v>22278</v>
      </c>
      <c r="O11" s="95">
        <v>30392</v>
      </c>
      <c r="P11" s="95">
        <v>34951</v>
      </c>
      <c r="Q11" s="95">
        <v>36050</v>
      </c>
      <c r="R11" s="95">
        <v>35910</v>
      </c>
      <c r="S11" s="96">
        <f t="shared" si="4"/>
        <v>-3.8834951456310218E-3</v>
      </c>
      <c r="T11" s="96">
        <f t="shared" si="5"/>
        <v>0.6119041206571505</v>
      </c>
      <c r="U11" s="95">
        <f t="shared" si="6"/>
        <v>-140</v>
      </c>
      <c r="V11" s="95">
        <f t="shared" si="7"/>
        <v>13632</v>
      </c>
      <c r="W11" s="96">
        <f>R11/R7</f>
        <v>9.3149576274483864E-2</v>
      </c>
    </row>
    <row r="12" spans="2:23" x14ac:dyDescent="0.25">
      <c r="B12" s="91" t="s">
        <v>44</v>
      </c>
      <c r="C12" s="99">
        <v>46317</v>
      </c>
      <c r="D12" s="99">
        <v>46648</v>
      </c>
      <c r="E12" s="99">
        <v>23742</v>
      </c>
      <c r="F12" s="99">
        <v>29697</v>
      </c>
      <c r="G12" s="99">
        <v>44233</v>
      </c>
      <c r="H12" s="99">
        <v>45902</v>
      </c>
      <c r="I12" s="100">
        <f t="shared" si="0"/>
        <v>3.7732010037754726E-2</v>
      </c>
      <c r="J12" s="100">
        <f t="shared" si="1"/>
        <v>-1.5992111130166298E-2</v>
      </c>
      <c r="K12" s="99">
        <f t="shared" si="2"/>
        <v>1669</v>
      </c>
      <c r="L12" s="99">
        <f t="shared" si="3"/>
        <v>-746</v>
      </c>
      <c r="M12" s="93">
        <f>H12/H12</f>
        <v>1</v>
      </c>
      <c r="N12" s="99">
        <v>22196</v>
      </c>
      <c r="O12" s="99">
        <v>40464</v>
      </c>
      <c r="P12" s="99">
        <v>44073</v>
      </c>
      <c r="Q12" s="99">
        <v>46483</v>
      </c>
      <c r="R12" s="99">
        <v>47015</v>
      </c>
      <c r="S12" s="100">
        <f t="shared" si="4"/>
        <v>1.1445044424843509E-2</v>
      </c>
      <c r="T12" s="100">
        <f t="shared" si="5"/>
        <v>1.1181744458460985</v>
      </c>
      <c r="U12" s="99">
        <f t="shared" si="6"/>
        <v>532</v>
      </c>
      <c r="V12" s="99">
        <f t="shared" si="7"/>
        <v>24819</v>
      </c>
      <c r="W12" s="93">
        <f>R12/R12</f>
        <v>1</v>
      </c>
    </row>
    <row r="13" spans="2:23" x14ac:dyDescent="0.25">
      <c r="B13" s="94" t="s">
        <v>60</v>
      </c>
      <c r="C13" s="95">
        <v>33397</v>
      </c>
      <c r="D13" s="95">
        <v>34050</v>
      </c>
      <c r="E13" s="95">
        <v>17566</v>
      </c>
      <c r="F13" s="95">
        <v>23340</v>
      </c>
      <c r="G13" s="95">
        <v>34827</v>
      </c>
      <c r="H13" s="95">
        <v>34946</v>
      </c>
      <c r="I13" s="96">
        <f t="shared" si="0"/>
        <v>3.4168891951646962E-3</v>
      </c>
      <c r="J13" s="96">
        <f t="shared" si="1"/>
        <v>2.631424375917768E-2</v>
      </c>
      <c r="K13" s="95">
        <f t="shared" si="2"/>
        <v>119</v>
      </c>
      <c r="L13" s="95">
        <f t="shared" si="3"/>
        <v>896</v>
      </c>
      <c r="M13" s="96">
        <f>H13/H12</f>
        <v>0.76131758964750995</v>
      </c>
      <c r="N13" s="95">
        <v>16609</v>
      </c>
      <c r="O13" s="95">
        <v>33429</v>
      </c>
      <c r="P13" s="95">
        <v>34318</v>
      </c>
      <c r="Q13" s="95">
        <v>35650</v>
      </c>
      <c r="R13" s="95">
        <v>35398</v>
      </c>
      <c r="S13" s="96">
        <f t="shared" si="4"/>
        <v>-7.0687237026647587E-3</v>
      </c>
      <c r="T13" s="96">
        <f t="shared" si="5"/>
        <v>1.1312541393220541</v>
      </c>
      <c r="U13" s="95">
        <f t="shared" si="6"/>
        <v>-252</v>
      </c>
      <c r="V13" s="95">
        <f t="shared" si="7"/>
        <v>18789</v>
      </c>
      <c r="W13" s="96">
        <f>R13/R12</f>
        <v>0.75290864617675213</v>
      </c>
    </row>
    <row r="14" spans="2:23" x14ac:dyDescent="0.25">
      <c r="B14" s="97" t="s">
        <v>61</v>
      </c>
      <c r="C14" s="52">
        <v>26684</v>
      </c>
      <c r="D14" s="52">
        <v>27660</v>
      </c>
      <c r="E14" s="52">
        <v>14847</v>
      </c>
      <c r="F14" s="52">
        <v>20181</v>
      </c>
      <c r="G14" s="52">
        <v>29820</v>
      </c>
      <c r="H14" s="52">
        <v>30493</v>
      </c>
      <c r="I14" s="98">
        <f t="shared" si="0"/>
        <v>2.2568745808182467E-2</v>
      </c>
      <c r="J14" s="98">
        <f t="shared" si="1"/>
        <v>0.1024222704266089</v>
      </c>
      <c r="K14" s="52">
        <f t="shared" si="2"/>
        <v>673</v>
      </c>
      <c r="L14" s="52">
        <f t="shared" si="3"/>
        <v>2833</v>
      </c>
      <c r="M14" s="98">
        <f>H14/H12</f>
        <v>0.66430656616269446</v>
      </c>
      <c r="N14" s="52">
        <v>15091</v>
      </c>
      <c r="O14" s="52">
        <v>27952</v>
      </c>
      <c r="P14" s="52">
        <v>29302</v>
      </c>
      <c r="Q14" s="52">
        <v>31325</v>
      </c>
      <c r="R14" s="52">
        <v>31393</v>
      </c>
      <c r="S14" s="98">
        <f t="shared" si="4"/>
        <v>2.1707901037510968E-3</v>
      </c>
      <c r="T14" s="98">
        <f t="shared" si="5"/>
        <v>1.0802465045391294</v>
      </c>
      <c r="U14" s="52">
        <f t="shared" si="6"/>
        <v>68</v>
      </c>
      <c r="V14" s="52">
        <f t="shared" si="7"/>
        <v>16302</v>
      </c>
      <c r="W14" s="98">
        <f>R14/R12</f>
        <v>0.66772306710624274</v>
      </c>
    </row>
    <row r="15" spans="2:23" x14ac:dyDescent="0.25">
      <c r="B15" s="97" t="s">
        <v>62</v>
      </c>
      <c r="C15" s="52">
        <v>6713</v>
      </c>
      <c r="D15" s="52">
        <v>6390</v>
      </c>
      <c r="E15" s="52">
        <v>2720</v>
      </c>
      <c r="F15" s="52">
        <v>3159</v>
      </c>
      <c r="G15" s="52">
        <v>5006</v>
      </c>
      <c r="H15" s="52">
        <v>4453</v>
      </c>
      <c r="I15" s="98">
        <f t="shared" si="0"/>
        <v>-0.11046743907311229</v>
      </c>
      <c r="J15" s="98">
        <f t="shared" si="1"/>
        <v>-0.30312989045383409</v>
      </c>
      <c r="K15" s="52">
        <f t="shared" si="2"/>
        <v>-553</v>
      </c>
      <c r="L15" s="52">
        <f t="shared" si="3"/>
        <v>-1937</v>
      </c>
      <c r="M15" s="98">
        <f>H15/H12</f>
        <v>9.7011023484815481E-2</v>
      </c>
      <c r="N15" s="52">
        <v>1518</v>
      </c>
      <c r="O15" s="52">
        <v>5477</v>
      </c>
      <c r="P15" s="52">
        <v>5016</v>
      </c>
      <c r="Q15" s="52">
        <v>4325</v>
      </c>
      <c r="R15" s="52">
        <v>4005</v>
      </c>
      <c r="S15" s="98">
        <f t="shared" si="4"/>
        <v>-7.3988439306358345E-2</v>
      </c>
      <c r="T15" s="98">
        <f t="shared" si="5"/>
        <v>1.6383399209486167</v>
      </c>
      <c r="U15" s="52">
        <f t="shared" si="6"/>
        <v>-320</v>
      </c>
      <c r="V15" s="52">
        <f t="shared" si="7"/>
        <v>2487</v>
      </c>
      <c r="W15" s="98">
        <f>R15/R12</f>
        <v>8.5185579070509415E-2</v>
      </c>
    </row>
    <row r="16" spans="2:23" x14ac:dyDescent="0.25">
      <c r="B16" s="94" t="s">
        <v>63</v>
      </c>
      <c r="C16" s="95">
        <v>12921</v>
      </c>
      <c r="D16" s="95">
        <v>12598</v>
      </c>
      <c r="E16" s="95">
        <v>6176</v>
      </c>
      <c r="F16" s="95">
        <v>6357</v>
      </c>
      <c r="G16" s="95">
        <v>9406</v>
      </c>
      <c r="H16" s="95">
        <v>10956</v>
      </c>
      <c r="I16" s="96">
        <f t="shared" si="0"/>
        <v>0.16478843291516054</v>
      </c>
      <c r="J16" s="96">
        <f t="shared" si="1"/>
        <v>-0.13033814891252582</v>
      </c>
      <c r="K16" s="95">
        <f t="shared" si="2"/>
        <v>1550</v>
      </c>
      <c r="L16" s="95">
        <f t="shared" si="3"/>
        <v>-1642</v>
      </c>
      <c r="M16" s="96">
        <f>H16/H12</f>
        <v>0.23868241035249008</v>
      </c>
      <c r="N16" s="95">
        <v>5587</v>
      </c>
      <c r="O16" s="95">
        <v>7035</v>
      </c>
      <c r="P16" s="95">
        <v>9755</v>
      </c>
      <c r="Q16" s="95">
        <v>10833</v>
      </c>
      <c r="R16" s="95">
        <v>11617</v>
      </c>
      <c r="S16" s="96">
        <f t="shared" si="4"/>
        <v>7.2371457583310317E-2</v>
      </c>
      <c r="T16" s="96">
        <f t="shared" si="5"/>
        <v>1.079291211741543</v>
      </c>
      <c r="U16" s="95">
        <f t="shared" si="6"/>
        <v>784</v>
      </c>
      <c r="V16" s="95">
        <f t="shared" si="7"/>
        <v>6030</v>
      </c>
      <c r="W16" s="96">
        <f>R16/R12</f>
        <v>0.2470913538232479</v>
      </c>
    </row>
    <row r="17" spans="2:23" x14ac:dyDescent="0.25">
      <c r="B17" s="91" t="s">
        <v>47</v>
      </c>
      <c r="C17" s="99">
        <v>4070</v>
      </c>
      <c r="D17" s="99">
        <v>4070</v>
      </c>
      <c r="E17" s="99">
        <v>2900</v>
      </c>
      <c r="F17" s="99">
        <v>4012</v>
      </c>
      <c r="G17" s="99">
        <v>4562</v>
      </c>
      <c r="H17" s="99">
        <v>4395</v>
      </c>
      <c r="I17" s="100">
        <f t="shared" si="0"/>
        <v>-3.6606751424813733E-2</v>
      </c>
      <c r="J17" s="100">
        <f t="shared" si="1"/>
        <v>7.9852579852579764E-2</v>
      </c>
      <c r="K17" s="99">
        <f t="shared" si="2"/>
        <v>-167</v>
      </c>
      <c r="L17" s="99">
        <f t="shared" si="3"/>
        <v>325</v>
      </c>
      <c r="M17" s="93">
        <f>H17/H17</f>
        <v>1</v>
      </c>
      <c r="N17" s="99">
        <v>3938</v>
      </c>
      <c r="O17" s="99">
        <v>4276</v>
      </c>
      <c r="P17" s="99">
        <v>4562</v>
      </c>
      <c r="Q17" s="99">
        <v>4276</v>
      </c>
      <c r="R17" s="99">
        <v>4616</v>
      </c>
      <c r="S17" s="100">
        <f t="shared" si="4"/>
        <v>7.9513564078578014E-2</v>
      </c>
      <c r="T17" s="100">
        <f t="shared" si="5"/>
        <v>0.17216861350939561</v>
      </c>
      <c r="U17" s="99">
        <f t="shared" si="6"/>
        <v>340</v>
      </c>
      <c r="V17" s="99">
        <f t="shared" si="7"/>
        <v>678</v>
      </c>
      <c r="W17" s="93">
        <f>R17/R17</f>
        <v>1</v>
      </c>
    </row>
    <row r="18" spans="2:23" x14ac:dyDescent="0.25">
      <c r="B18" s="94" t="s">
        <v>60</v>
      </c>
      <c r="C18" s="95">
        <v>4004</v>
      </c>
      <c r="D18" s="95">
        <v>4004</v>
      </c>
      <c r="E18" s="95">
        <v>2534</v>
      </c>
      <c r="F18" s="95">
        <v>3312</v>
      </c>
      <c r="G18" s="95">
        <v>3862</v>
      </c>
      <c r="H18" s="95">
        <v>3695</v>
      </c>
      <c r="I18" s="96">
        <f t="shared" si="0"/>
        <v>-4.3241843604350128E-2</v>
      </c>
      <c r="J18" s="96">
        <f t="shared" si="1"/>
        <v>-7.7172827172827141E-2</v>
      </c>
      <c r="K18" s="95">
        <f t="shared" si="2"/>
        <v>-167</v>
      </c>
      <c r="L18" s="95">
        <f t="shared" si="3"/>
        <v>-309</v>
      </c>
      <c r="M18" s="96">
        <f>H18/H17</f>
        <v>0.84072810011376564</v>
      </c>
      <c r="N18" s="95">
        <v>3238</v>
      </c>
      <c r="O18" s="95">
        <v>3576</v>
      </c>
      <c r="P18" s="95">
        <v>3862</v>
      </c>
      <c r="Q18" s="95">
        <v>3576</v>
      </c>
      <c r="R18" s="95">
        <v>3916</v>
      </c>
      <c r="S18" s="96">
        <f t="shared" si="4"/>
        <v>9.5078299776286457E-2</v>
      </c>
      <c r="T18" s="96">
        <f t="shared" si="5"/>
        <v>0.20938851142680659</v>
      </c>
      <c r="U18" s="95">
        <f t="shared" si="6"/>
        <v>340</v>
      </c>
      <c r="V18" s="95">
        <f t="shared" si="7"/>
        <v>678</v>
      </c>
      <c r="W18" s="96">
        <f>R18/R17</f>
        <v>0.84835355285961866</v>
      </c>
    </row>
    <row r="19" spans="2:23" x14ac:dyDescent="0.25">
      <c r="B19" s="97" t="s">
        <v>61</v>
      </c>
      <c r="C19" s="52">
        <v>3576</v>
      </c>
      <c r="D19" s="52">
        <v>3576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0"/>
        <v>-</v>
      </c>
      <c r="J19" s="98">
        <f t="shared" si="1"/>
        <v>-1</v>
      </c>
      <c r="K19" s="52">
        <f t="shared" si="2"/>
        <v>0</v>
      </c>
      <c r="L19" s="52">
        <f t="shared" si="3"/>
        <v>-3576</v>
      </c>
      <c r="M19" s="98">
        <f>H19/H17</f>
        <v>0</v>
      </c>
      <c r="N19" s="52">
        <v>0</v>
      </c>
      <c r="O19" s="52">
        <v>3576</v>
      </c>
      <c r="P19" s="52">
        <v>0</v>
      </c>
      <c r="Q19" s="52">
        <v>3576</v>
      </c>
      <c r="R19" s="52">
        <v>0</v>
      </c>
      <c r="S19" s="98">
        <f t="shared" si="4"/>
        <v>-1</v>
      </c>
      <c r="T19" s="98" t="str">
        <f t="shared" si="5"/>
        <v>-</v>
      </c>
      <c r="U19" s="52">
        <f t="shared" si="6"/>
        <v>-3576</v>
      </c>
      <c r="V19" s="52">
        <f t="shared" si="7"/>
        <v>0</v>
      </c>
      <c r="W19" s="98">
        <f>R19/R17</f>
        <v>0</v>
      </c>
    </row>
    <row r="20" spans="2:23" x14ac:dyDescent="0.25">
      <c r="B20" s="97" t="s">
        <v>62</v>
      </c>
      <c r="C20" s="52">
        <v>428</v>
      </c>
      <c r="D20" s="52">
        <v>428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0"/>
        <v>-</v>
      </c>
      <c r="J20" s="98">
        <f t="shared" si="1"/>
        <v>-1</v>
      </c>
      <c r="K20" s="52">
        <f t="shared" si="2"/>
        <v>0</v>
      </c>
      <c r="L20" s="52">
        <f t="shared" si="3"/>
        <v>-428</v>
      </c>
      <c r="M20" s="98">
        <f>H20/H17</f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98" t="str">
        <f t="shared" si="4"/>
        <v>-</v>
      </c>
      <c r="T20" s="98" t="str">
        <f t="shared" si="5"/>
        <v>-</v>
      </c>
      <c r="U20" s="52">
        <f t="shared" si="6"/>
        <v>0</v>
      </c>
      <c r="V20" s="52">
        <f t="shared" si="7"/>
        <v>0</v>
      </c>
      <c r="W20" s="98">
        <f>R20/R17</f>
        <v>0</v>
      </c>
    </row>
    <row r="21" spans="2:23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0"/>
        <v>-</v>
      </c>
      <c r="J21" s="96" t="str">
        <f t="shared" si="1"/>
        <v>-</v>
      </c>
      <c r="K21" s="95">
        <f t="shared" si="2"/>
        <v>0</v>
      </c>
      <c r="L21" s="95">
        <f t="shared" si="3"/>
        <v>0</v>
      </c>
      <c r="M21" s="96">
        <f>H21/H17</f>
        <v>0</v>
      </c>
      <c r="N21" s="95" t="s">
        <v>231</v>
      </c>
      <c r="O21" s="95" t="s">
        <v>231</v>
      </c>
      <c r="P21" s="95" t="s">
        <v>231</v>
      </c>
      <c r="Q21" s="95" t="s">
        <v>231</v>
      </c>
      <c r="R21" s="95" t="s">
        <v>231</v>
      </c>
      <c r="S21" s="96" t="str">
        <f t="shared" si="4"/>
        <v>-</v>
      </c>
      <c r="T21" s="96" t="str">
        <f t="shared" si="5"/>
        <v>-</v>
      </c>
      <c r="U21" s="95" t="str">
        <f t="shared" si="6"/>
        <v>-</v>
      </c>
      <c r="V21" s="95" t="str">
        <f t="shared" si="7"/>
        <v>-</v>
      </c>
      <c r="W21" s="96" t="e">
        <f>R21/R17</f>
        <v>#VALUE!</v>
      </c>
    </row>
    <row r="22" spans="2:23" x14ac:dyDescent="0.25">
      <c r="B22" s="91" t="s">
        <v>46</v>
      </c>
      <c r="C22" s="99">
        <v>1127</v>
      </c>
      <c r="D22" s="99">
        <v>1127</v>
      </c>
      <c r="E22" s="99">
        <v>437</v>
      </c>
      <c r="F22" s="99">
        <v>669</v>
      </c>
      <c r="G22" s="99">
        <v>857</v>
      </c>
      <c r="H22" s="99">
        <v>900</v>
      </c>
      <c r="I22" s="100">
        <f t="shared" si="0"/>
        <v>5.0175029171528607E-2</v>
      </c>
      <c r="J22" s="100">
        <f t="shared" si="1"/>
        <v>-0.20141969831410822</v>
      </c>
      <c r="K22" s="99">
        <f t="shared" si="2"/>
        <v>43</v>
      </c>
      <c r="L22" s="99">
        <f t="shared" si="3"/>
        <v>-227</v>
      </c>
      <c r="M22" s="100">
        <f>H22/H22</f>
        <v>1</v>
      </c>
      <c r="N22" s="99">
        <v>310</v>
      </c>
      <c r="O22" s="99">
        <v>802</v>
      </c>
      <c r="P22" s="99">
        <v>898</v>
      </c>
      <c r="Q22" s="99">
        <v>912</v>
      </c>
      <c r="R22" s="99">
        <v>912</v>
      </c>
      <c r="S22" s="100">
        <f t="shared" si="4"/>
        <v>0</v>
      </c>
      <c r="T22" s="100">
        <f t="shared" si="5"/>
        <v>1.9419354838709677</v>
      </c>
      <c r="U22" s="99">
        <f t="shared" si="6"/>
        <v>0</v>
      </c>
      <c r="V22" s="99">
        <f t="shared" si="7"/>
        <v>602</v>
      </c>
      <c r="W22" s="100">
        <f>R22/R22</f>
        <v>1</v>
      </c>
    </row>
    <row r="23" spans="2:23" x14ac:dyDescent="0.25">
      <c r="B23" s="94" t="s">
        <v>60</v>
      </c>
      <c r="C23" s="95">
        <v>917</v>
      </c>
      <c r="D23" s="95">
        <v>917</v>
      </c>
      <c r="E23" s="95">
        <v>386</v>
      </c>
      <c r="F23" s="95">
        <v>669</v>
      </c>
      <c r="G23" s="95">
        <v>855</v>
      </c>
      <c r="H23" s="95">
        <v>886</v>
      </c>
      <c r="I23" s="96">
        <f t="shared" si="0"/>
        <v>3.6257309941520433E-2</v>
      </c>
      <c r="J23" s="96">
        <f t="shared" si="1"/>
        <v>-3.3805888767720838E-2</v>
      </c>
      <c r="K23" s="95">
        <f t="shared" si="2"/>
        <v>31</v>
      </c>
      <c r="L23" s="95">
        <f t="shared" si="3"/>
        <v>-31</v>
      </c>
      <c r="M23" s="96">
        <f>H23/H22</f>
        <v>0.98444444444444446</v>
      </c>
      <c r="N23" s="95">
        <v>310</v>
      </c>
      <c r="O23" s="95">
        <v>802</v>
      </c>
      <c r="P23" s="95">
        <v>898</v>
      </c>
      <c r="Q23" s="95">
        <v>898</v>
      </c>
      <c r="R23" s="95">
        <v>898</v>
      </c>
      <c r="S23" s="96">
        <f t="shared" si="4"/>
        <v>0</v>
      </c>
      <c r="T23" s="96">
        <f t="shared" si="5"/>
        <v>1.8967741935483873</v>
      </c>
      <c r="U23" s="95">
        <f t="shared" si="6"/>
        <v>0</v>
      </c>
      <c r="V23" s="95">
        <f t="shared" si="7"/>
        <v>588</v>
      </c>
      <c r="W23" s="96">
        <f>R23/R22</f>
        <v>0.98464912280701755</v>
      </c>
    </row>
    <row r="24" spans="2:23" x14ac:dyDescent="0.25">
      <c r="B24" s="94" t="s">
        <v>63</v>
      </c>
      <c r="C24" s="95">
        <v>210</v>
      </c>
      <c r="D24" s="95">
        <v>210</v>
      </c>
      <c r="E24" s="95">
        <v>51</v>
      </c>
      <c r="F24" s="95">
        <v>0</v>
      </c>
      <c r="G24" s="95">
        <v>0</v>
      </c>
      <c r="H24" s="95">
        <v>0</v>
      </c>
      <c r="I24" s="96" t="str">
        <f t="shared" si="0"/>
        <v>-</v>
      </c>
      <c r="J24" s="96">
        <f t="shared" si="1"/>
        <v>-1</v>
      </c>
      <c r="K24" s="95">
        <f t="shared" si="2"/>
        <v>0</v>
      </c>
      <c r="L24" s="95">
        <f t="shared" si="3"/>
        <v>-210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4"/>
        <v>-</v>
      </c>
      <c r="T24" s="96" t="str">
        <f t="shared" si="5"/>
        <v>-</v>
      </c>
      <c r="U24" s="95">
        <f t="shared" si="6"/>
        <v>0</v>
      </c>
      <c r="V24" s="95">
        <f t="shared" si="7"/>
        <v>0</v>
      </c>
      <c r="W24" s="96">
        <f>R24/R22</f>
        <v>0</v>
      </c>
    </row>
    <row r="25" spans="2:23" x14ac:dyDescent="0.25">
      <c r="B25" s="91" t="s">
        <v>47</v>
      </c>
      <c r="C25" s="99">
        <v>4070</v>
      </c>
      <c r="D25" s="99">
        <v>4070</v>
      </c>
      <c r="E25" s="99">
        <v>2900</v>
      </c>
      <c r="F25" s="99">
        <v>4012</v>
      </c>
      <c r="G25" s="99">
        <v>4562</v>
      </c>
      <c r="H25" s="99">
        <v>4395</v>
      </c>
      <c r="I25" s="100">
        <f t="shared" si="0"/>
        <v>-3.6606751424813733E-2</v>
      </c>
      <c r="J25" s="100">
        <f t="shared" si="1"/>
        <v>7.9852579852579764E-2</v>
      </c>
      <c r="K25" s="99">
        <f t="shared" si="2"/>
        <v>-167</v>
      </c>
      <c r="L25" s="99">
        <f t="shared" si="3"/>
        <v>325</v>
      </c>
      <c r="M25" s="93">
        <f>H25/H25</f>
        <v>1</v>
      </c>
      <c r="N25" s="99">
        <v>3938</v>
      </c>
      <c r="O25" s="99">
        <v>4276</v>
      </c>
      <c r="P25" s="99">
        <v>4562</v>
      </c>
      <c r="Q25" s="99">
        <v>4276</v>
      </c>
      <c r="R25" s="99">
        <v>4616</v>
      </c>
      <c r="S25" s="100">
        <f t="shared" si="4"/>
        <v>7.9513564078578014E-2</v>
      </c>
      <c r="T25" s="100">
        <f t="shared" si="5"/>
        <v>0.17216861350939561</v>
      </c>
      <c r="U25" s="99">
        <f t="shared" si="6"/>
        <v>340</v>
      </c>
      <c r="V25" s="99">
        <f t="shared" si="7"/>
        <v>678</v>
      </c>
      <c r="W25" s="93">
        <f>R25/R25</f>
        <v>1</v>
      </c>
    </row>
    <row r="26" spans="2:23" x14ac:dyDescent="0.25">
      <c r="B26" s="94" t="s">
        <v>60</v>
      </c>
      <c r="C26" s="95">
        <v>4004</v>
      </c>
      <c r="D26" s="95">
        <v>4004</v>
      </c>
      <c r="E26" s="95">
        <v>2534</v>
      </c>
      <c r="F26" s="95">
        <v>3312</v>
      </c>
      <c r="G26" s="95">
        <v>3862</v>
      </c>
      <c r="H26" s="95">
        <v>3695</v>
      </c>
      <c r="I26" s="96">
        <f t="shared" si="0"/>
        <v>-4.3241843604350128E-2</v>
      </c>
      <c r="J26" s="96">
        <f t="shared" si="1"/>
        <v>-7.7172827172827141E-2</v>
      </c>
      <c r="K26" s="95">
        <f t="shared" si="2"/>
        <v>-167</v>
      </c>
      <c r="L26" s="95">
        <f t="shared" si="3"/>
        <v>-309</v>
      </c>
      <c r="M26" s="96">
        <f>H26/H25</f>
        <v>0.84072810011376564</v>
      </c>
      <c r="N26" s="95">
        <v>3238</v>
      </c>
      <c r="O26" s="95">
        <v>3576</v>
      </c>
      <c r="P26" s="95">
        <v>3862</v>
      </c>
      <c r="Q26" s="95">
        <v>3576</v>
      </c>
      <c r="R26" s="95">
        <v>3916</v>
      </c>
      <c r="S26" s="96">
        <f t="shared" si="4"/>
        <v>9.5078299776286457E-2</v>
      </c>
      <c r="T26" s="96">
        <f t="shared" si="5"/>
        <v>0.20938851142680659</v>
      </c>
      <c r="U26" s="95">
        <f t="shared" si="6"/>
        <v>340</v>
      </c>
      <c r="V26" s="95">
        <f t="shared" si="7"/>
        <v>678</v>
      </c>
      <c r="W26" s="96">
        <f>R26/R25</f>
        <v>0.84835355285961866</v>
      </c>
    </row>
    <row r="27" spans="2:23" x14ac:dyDescent="0.25">
      <c r="B27" s="97" t="s">
        <v>61</v>
      </c>
      <c r="C27" s="52">
        <v>3576</v>
      </c>
      <c r="D27" s="52">
        <v>3576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0"/>
        <v>-</v>
      </c>
      <c r="J27" s="98">
        <f t="shared" si="1"/>
        <v>-1</v>
      </c>
      <c r="K27" s="52">
        <f t="shared" si="2"/>
        <v>0</v>
      </c>
      <c r="L27" s="52">
        <f t="shared" si="3"/>
        <v>-3576</v>
      </c>
      <c r="M27" s="98">
        <f>H27/H25</f>
        <v>0</v>
      </c>
      <c r="N27" s="52">
        <v>0</v>
      </c>
      <c r="O27" s="52">
        <v>3576</v>
      </c>
      <c r="P27" s="52">
        <v>0</v>
      </c>
      <c r="Q27" s="52">
        <v>3576</v>
      </c>
      <c r="R27" s="52">
        <v>0</v>
      </c>
      <c r="S27" s="98">
        <f t="shared" si="4"/>
        <v>-1</v>
      </c>
      <c r="T27" s="98" t="str">
        <f t="shared" si="5"/>
        <v>-</v>
      </c>
      <c r="U27" s="52">
        <f t="shared" si="6"/>
        <v>-3576</v>
      </c>
      <c r="V27" s="52">
        <f t="shared" si="7"/>
        <v>0</v>
      </c>
      <c r="W27" s="98">
        <f>R27/R25</f>
        <v>0</v>
      </c>
    </row>
    <row r="28" spans="2:23" x14ac:dyDescent="0.25">
      <c r="B28" s="97" t="s">
        <v>62</v>
      </c>
      <c r="C28" s="52">
        <v>428</v>
      </c>
      <c r="D28" s="52">
        <v>428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0"/>
        <v>-</v>
      </c>
      <c r="J28" s="98">
        <f t="shared" si="1"/>
        <v>-1</v>
      </c>
      <c r="K28" s="52">
        <f t="shared" si="2"/>
        <v>0</v>
      </c>
      <c r="L28" s="52">
        <f t="shared" si="3"/>
        <v>-428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4"/>
        <v>-</v>
      </c>
      <c r="T28" s="98" t="str">
        <f t="shared" si="5"/>
        <v>-</v>
      </c>
      <c r="U28" s="52">
        <f t="shared" si="6"/>
        <v>0</v>
      </c>
      <c r="V28" s="52">
        <f t="shared" si="7"/>
        <v>0</v>
      </c>
      <c r="W28" s="98">
        <f>R28/R25</f>
        <v>0</v>
      </c>
    </row>
    <row r="29" spans="2:23" x14ac:dyDescent="0.25">
      <c r="B29" s="91" t="s">
        <v>48</v>
      </c>
      <c r="C29" s="99">
        <v>21813</v>
      </c>
      <c r="D29" s="99">
        <v>21340</v>
      </c>
      <c r="E29" s="99">
        <v>9244</v>
      </c>
      <c r="F29" s="99">
        <v>11050</v>
      </c>
      <c r="G29" s="99">
        <v>18364</v>
      </c>
      <c r="H29" s="99">
        <v>19209</v>
      </c>
      <c r="I29" s="100">
        <f t="shared" si="0"/>
        <v>4.6013940318013535E-2</v>
      </c>
      <c r="J29" s="100">
        <f t="shared" si="1"/>
        <v>-9.9859418931583899E-2</v>
      </c>
      <c r="K29" s="99">
        <f t="shared" si="2"/>
        <v>845</v>
      </c>
      <c r="L29" s="99">
        <f t="shared" si="3"/>
        <v>-2131</v>
      </c>
      <c r="M29" s="93">
        <f>H29/H29</f>
        <v>1</v>
      </c>
      <c r="N29" s="99">
        <v>8108</v>
      </c>
      <c r="O29" s="99">
        <v>15764</v>
      </c>
      <c r="P29" s="99">
        <v>18073</v>
      </c>
      <c r="Q29" s="99">
        <v>19434</v>
      </c>
      <c r="R29" s="99">
        <v>20174</v>
      </c>
      <c r="S29" s="100">
        <f t="shared" si="4"/>
        <v>3.8077595965833044E-2</v>
      </c>
      <c r="T29" s="100">
        <f t="shared" si="5"/>
        <v>1.4881598421312283</v>
      </c>
      <c r="U29" s="99">
        <f t="shared" si="6"/>
        <v>740</v>
      </c>
      <c r="V29" s="99">
        <f t="shared" si="7"/>
        <v>12066</v>
      </c>
      <c r="W29" s="93">
        <f>R29/R29</f>
        <v>1</v>
      </c>
    </row>
    <row r="30" spans="2:23" x14ac:dyDescent="0.25">
      <c r="B30" s="94" t="s">
        <v>60</v>
      </c>
      <c r="C30" s="95">
        <v>16581</v>
      </c>
      <c r="D30" s="95">
        <v>16096</v>
      </c>
      <c r="E30" s="95">
        <v>6499</v>
      </c>
      <c r="F30" s="95">
        <v>8111</v>
      </c>
      <c r="G30" s="95">
        <v>14162</v>
      </c>
      <c r="H30" s="95">
        <v>14862</v>
      </c>
      <c r="I30" s="96">
        <f t="shared" si="0"/>
        <v>4.9428046886033083E-2</v>
      </c>
      <c r="J30" s="96">
        <f t="shared" si="1"/>
        <v>-7.6665009940357853E-2</v>
      </c>
      <c r="K30" s="95">
        <f t="shared" si="2"/>
        <v>700</v>
      </c>
      <c r="L30" s="95">
        <f t="shared" si="3"/>
        <v>-1234</v>
      </c>
      <c r="M30" s="96">
        <f>H30/H29</f>
        <v>0.77369982820552863</v>
      </c>
      <c r="N30" s="95">
        <v>5335</v>
      </c>
      <c r="O30" s="95">
        <v>12431</v>
      </c>
      <c r="P30" s="95">
        <v>13724</v>
      </c>
      <c r="Q30" s="95">
        <v>15087</v>
      </c>
      <c r="R30" s="95">
        <v>15741</v>
      </c>
      <c r="S30" s="96">
        <f t="shared" si="4"/>
        <v>4.334857824617222E-2</v>
      </c>
      <c r="T30" s="96">
        <f t="shared" si="5"/>
        <v>1.9505154639175259</v>
      </c>
      <c r="U30" s="95">
        <f t="shared" si="6"/>
        <v>654</v>
      </c>
      <c r="V30" s="95">
        <f t="shared" si="7"/>
        <v>10406</v>
      </c>
      <c r="W30" s="96">
        <f>R30/R29</f>
        <v>0.78026172300981467</v>
      </c>
    </row>
    <row r="31" spans="2:23" x14ac:dyDescent="0.25">
      <c r="B31" s="97" t="s">
        <v>61</v>
      </c>
      <c r="C31" s="52">
        <v>13383</v>
      </c>
      <c r="D31" s="52">
        <v>12913</v>
      </c>
      <c r="E31" s="52">
        <v>5381</v>
      </c>
      <c r="F31" s="52">
        <v>6550</v>
      </c>
      <c r="G31" s="52">
        <v>12095</v>
      </c>
      <c r="H31" s="52">
        <v>12793</v>
      </c>
      <c r="I31" s="98">
        <f t="shared" si="0"/>
        <v>5.7709797436957366E-2</v>
      </c>
      <c r="J31" s="98">
        <f t="shared" si="1"/>
        <v>-9.2929605823588446E-3</v>
      </c>
      <c r="K31" s="52">
        <f t="shared" si="2"/>
        <v>698</v>
      </c>
      <c r="L31" s="52">
        <f t="shared" si="3"/>
        <v>-120</v>
      </c>
      <c r="M31" s="98">
        <f>H31/H29</f>
        <v>0.66598990056744234</v>
      </c>
      <c r="N31" s="52">
        <v>4680</v>
      </c>
      <c r="O31" s="52">
        <v>10082</v>
      </c>
      <c r="P31" s="52">
        <v>11819</v>
      </c>
      <c r="Q31" s="52">
        <v>12988</v>
      </c>
      <c r="R31" s="52">
        <v>13638</v>
      </c>
      <c r="S31" s="98">
        <f t="shared" si="4"/>
        <v>5.004619648906683E-2</v>
      </c>
      <c r="T31" s="98">
        <f t="shared" si="5"/>
        <v>1.914102564102564</v>
      </c>
      <c r="U31" s="52">
        <f t="shared" si="6"/>
        <v>650</v>
      </c>
      <c r="V31" s="52">
        <f t="shared" si="7"/>
        <v>8958</v>
      </c>
      <c r="W31" s="98">
        <f>R31/R29</f>
        <v>0.67601863785069893</v>
      </c>
    </row>
    <row r="32" spans="2:23" x14ac:dyDescent="0.25">
      <c r="B32" s="97" t="s">
        <v>62</v>
      </c>
      <c r="C32" s="52">
        <v>3198</v>
      </c>
      <c r="D32" s="52">
        <v>3183</v>
      </c>
      <c r="E32" s="52">
        <v>1118</v>
      </c>
      <c r="F32" s="52">
        <v>1561</v>
      </c>
      <c r="G32" s="52">
        <v>2067</v>
      </c>
      <c r="H32" s="52">
        <v>2069</v>
      </c>
      <c r="I32" s="98">
        <f t="shared" si="0"/>
        <v>9.6758587324630163E-4</v>
      </c>
      <c r="J32" s="98">
        <f t="shared" si="1"/>
        <v>-0.34998429154885324</v>
      </c>
      <c r="K32" s="52">
        <f t="shared" si="2"/>
        <v>2</v>
      </c>
      <c r="L32" s="52">
        <f t="shared" si="3"/>
        <v>-1114</v>
      </c>
      <c r="M32" s="98">
        <f>H32/H29</f>
        <v>0.10770992763808632</v>
      </c>
      <c r="N32" s="52">
        <v>655</v>
      </c>
      <c r="O32" s="52">
        <v>2349</v>
      </c>
      <c r="P32" s="52">
        <v>1905</v>
      </c>
      <c r="Q32" s="52">
        <v>2099</v>
      </c>
      <c r="R32" s="52">
        <v>2103</v>
      </c>
      <c r="S32" s="98">
        <f t="shared" si="4"/>
        <v>1.9056693663648261E-3</v>
      </c>
      <c r="T32" s="98">
        <f t="shared" si="5"/>
        <v>2.2106870229007636</v>
      </c>
      <c r="U32" s="52">
        <f t="shared" si="6"/>
        <v>4</v>
      </c>
      <c r="V32" s="52">
        <f t="shared" si="7"/>
        <v>1448</v>
      </c>
      <c r="W32" s="98">
        <f>R32/R29</f>
        <v>0.10424308515911569</v>
      </c>
    </row>
    <row r="33" spans="2:23" x14ac:dyDescent="0.25">
      <c r="B33" s="94" t="s">
        <v>63</v>
      </c>
      <c r="C33" s="95">
        <v>5232</v>
      </c>
      <c r="D33" s="95">
        <v>5245</v>
      </c>
      <c r="E33" s="95">
        <v>2745</v>
      </c>
      <c r="F33" s="95">
        <v>2940</v>
      </c>
      <c r="G33" s="95">
        <v>4202</v>
      </c>
      <c r="H33" s="95">
        <v>4347</v>
      </c>
      <c r="I33" s="96">
        <f t="shared" si="0"/>
        <v>3.4507377439314535E-2</v>
      </c>
      <c r="J33" s="96">
        <f t="shared" si="1"/>
        <v>-0.17121067683508107</v>
      </c>
      <c r="K33" s="95">
        <f t="shared" si="2"/>
        <v>145</v>
      </c>
      <c r="L33" s="95">
        <f t="shared" si="3"/>
        <v>-898</v>
      </c>
      <c r="M33" s="96">
        <f>H33/H29</f>
        <v>0.22630017179447134</v>
      </c>
      <c r="N33" s="95">
        <v>2773</v>
      </c>
      <c r="O33" s="95">
        <v>3333</v>
      </c>
      <c r="P33" s="95">
        <v>4349</v>
      </c>
      <c r="Q33" s="95">
        <v>4347</v>
      </c>
      <c r="R33" s="95">
        <v>4433</v>
      </c>
      <c r="S33" s="96">
        <f t="shared" si="4"/>
        <v>1.9783758914193594E-2</v>
      </c>
      <c r="T33" s="96">
        <f t="shared" si="5"/>
        <v>0.59862964298593591</v>
      </c>
      <c r="U33" s="95">
        <f t="shared" si="6"/>
        <v>86</v>
      </c>
      <c r="V33" s="95">
        <f t="shared" si="7"/>
        <v>1660</v>
      </c>
      <c r="W33" s="96">
        <f>R33/R29</f>
        <v>0.21973827699018539</v>
      </c>
    </row>
    <row r="34" spans="2:23" x14ac:dyDescent="0.25">
      <c r="B34" s="91" t="s">
        <v>49</v>
      </c>
      <c r="C34" s="99">
        <v>772</v>
      </c>
      <c r="D34" s="99">
        <v>713</v>
      </c>
      <c r="E34" s="99">
        <v>339</v>
      </c>
      <c r="F34" s="99">
        <v>532</v>
      </c>
      <c r="G34" s="99">
        <v>654</v>
      </c>
      <c r="H34" s="99">
        <v>663</v>
      </c>
      <c r="I34" s="100">
        <f t="shared" si="0"/>
        <v>1.3761467889908285E-2</v>
      </c>
      <c r="J34" s="100">
        <f t="shared" si="1"/>
        <v>-7.0126227208976211E-2</v>
      </c>
      <c r="K34" s="99">
        <f t="shared" si="2"/>
        <v>9</v>
      </c>
      <c r="L34" s="99">
        <f t="shared" si="3"/>
        <v>-50</v>
      </c>
      <c r="M34" s="93">
        <f>H34/H34</f>
        <v>1</v>
      </c>
      <c r="N34" s="99">
        <v>291</v>
      </c>
      <c r="O34" s="99">
        <v>625</v>
      </c>
      <c r="P34" s="99">
        <v>663</v>
      </c>
      <c r="Q34" s="99">
        <v>673</v>
      </c>
      <c r="R34" s="99">
        <v>673</v>
      </c>
      <c r="S34" s="100">
        <f t="shared" si="4"/>
        <v>0</v>
      </c>
      <c r="T34" s="100">
        <f t="shared" si="5"/>
        <v>1.3127147766323026</v>
      </c>
      <c r="U34" s="99">
        <f t="shared" si="6"/>
        <v>0</v>
      </c>
      <c r="V34" s="99">
        <f t="shared" si="7"/>
        <v>382</v>
      </c>
      <c r="W34" s="93">
        <f>R34/R34</f>
        <v>1</v>
      </c>
    </row>
    <row r="35" spans="2:23" x14ac:dyDescent="0.25">
      <c r="B35" s="94" t="s">
        <v>60</v>
      </c>
      <c r="C35" s="95">
        <v>772</v>
      </c>
      <c r="D35" s="95">
        <v>713</v>
      </c>
      <c r="E35" s="95">
        <v>339</v>
      </c>
      <c r="F35" s="95">
        <v>532</v>
      </c>
      <c r="G35" s="95">
        <v>654</v>
      </c>
      <c r="H35" s="95">
        <v>663</v>
      </c>
      <c r="I35" s="96">
        <f t="shared" si="0"/>
        <v>1.3761467889908285E-2</v>
      </c>
      <c r="J35" s="96">
        <f t="shared" si="1"/>
        <v>-7.0126227208976211E-2</v>
      </c>
      <c r="K35" s="95">
        <f t="shared" si="2"/>
        <v>9</v>
      </c>
      <c r="L35" s="95">
        <f t="shared" si="3"/>
        <v>-50</v>
      </c>
      <c r="M35" s="96">
        <f>H35/H34</f>
        <v>1</v>
      </c>
      <c r="N35" s="95">
        <v>291</v>
      </c>
      <c r="O35" s="95">
        <v>625</v>
      </c>
      <c r="P35" s="95">
        <v>663</v>
      </c>
      <c r="Q35" s="95">
        <v>673</v>
      </c>
      <c r="R35" s="95">
        <v>673</v>
      </c>
      <c r="S35" s="96">
        <f t="shared" si="4"/>
        <v>0</v>
      </c>
      <c r="T35" s="96">
        <f t="shared" si="5"/>
        <v>1.3127147766323026</v>
      </c>
      <c r="U35" s="95">
        <f t="shared" si="6"/>
        <v>0</v>
      </c>
      <c r="V35" s="95">
        <f t="shared" si="7"/>
        <v>382</v>
      </c>
      <c r="W35" s="96">
        <f>R35/R34</f>
        <v>1</v>
      </c>
    </row>
    <row r="36" spans="2:23" x14ac:dyDescent="0.25">
      <c r="B36" s="91" t="s">
        <v>50</v>
      </c>
      <c r="C36" s="99">
        <v>4019</v>
      </c>
      <c r="D36" s="99">
        <v>4124</v>
      </c>
      <c r="E36" s="99">
        <v>2132</v>
      </c>
      <c r="F36" s="99">
        <v>2908</v>
      </c>
      <c r="G36" s="99">
        <v>4497</v>
      </c>
      <c r="H36" s="99">
        <v>4790</v>
      </c>
      <c r="I36" s="100">
        <f t="shared" si="0"/>
        <v>6.5154547476095281E-2</v>
      </c>
      <c r="J36" s="100">
        <f t="shared" si="1"/>
        <v>0.16149369544131909</v>
      </c>
      <c r="K36" s="99">
        <f t="shared" si="2"/>
        <v>293</v>
      </c>
      <c r="L36" s="99">
        <f t="shared" si="3"/>
        <v>666</v>
      </c>
      <c r="M36" s="100">
        <f>H36/H36</f>
        <v>1</v>
      </c>
      <c r="N36" s="99">
        <v>2054</v>
      </c>
      <c r="O36" s="99">
        <v>4169</v>
      </c>
      <c r="P36" s="99">
        <v>4791</v>
      </c>
      <c r="Q36" s="99">
        <v>4763</v>
      </c>
      <c r="R36" s="99">
        <v>4797</v>
      </c>
      <c r="S36" s="100">
        <f t="shared" si="4"/>
        <v>7.1383581776192084E-3</v>
      </c>
      <c r="T36" s="100">
        <f t="shared" si="5"/>
        <v>1.3354430379746836</v>
      </c>
      <c r="U36" s="99">
        <f t="shared" si="6"/>
        <v>34</v>
      </c>
      <c r="V36" s="99">
        <f t="shared" si="7"/>
        <v>2743</v>
      </c>
      <c r="W36" s="100">
        <f>R36/R36</f>
        <v>1</v>
      </c>
    </row>
    <row r="37" spans="2:23" x14ac:dyDescent="0.25">
      <c r="B37" s="94" t="s">
        <v>60</v>
      </c>
      <c r="C37" s="95">
        <v>1798</v>
      </c>
      <c r="D37" s="95">
        <v>1801</v>
      </c>
      <c r="E37" s="95">
        <v>1559</v>
      </c>
      <c r="F37" s="95">
        <v>2545</v>
      </c>
      <c r="G37" s="95">
        <v>3640</v>
      </c>
      <c r="H37" s="95">
        <v>3915</v>
      </c>
      <c r="I37" s="96">
        <f t="shared" si="0"/>
        <v>7.5549450549450503E-2</v>
      </c>
      <c r="J37" s="96">
        <f t="shared" si="1"/>
        <v>1.1737923375902275</v>
      </c>
      <c r="K37" s="95">
        <f t="shared" si="2"/>
        <v>275</v>
      </c>
      <c r="L37" s="95">
        <f t="shared" si="3"/>
        <v>2114</v>
      </c>
      <c r="M37" s="96">
        <f>H37/H36</f>
        <v>0.81732776617954073</v>
      </c>
      <c r="N37" s="95">
        <v>2010</v>
      </c>
      <c r="O37" s="95">
        <v>3325</v>
      </c>
      <c r="P37" s="95">
        <v>3915</v>
      </c>
      <c r="Q37" s="95">
        <v>3915</v>
      </c>
      <c r="R37" s="95">
        <v>3915</v>
      </c>
      <c r="S37" s="96">
        <f t="shared" si="4"/>
        <v>0</v>
      </c>
      <c r="T37" s="96">
        <f t="shared" si="5"/>
        <v>0.94776119402985071</v>
      </c>
      <c r="U37" s="95">
        <f t="shared" si="6"/>
        <v>0</v>
      </c>
      <c r="V37" s="95">
        <f t="shared" si="7"/>
        <v>1905</v>
      </c>
      <c r="W37" s="96">
        <f>R37/R36</f>
        <v>0.81613508442776739</v>
      </c>
    </row>
    <row r="38" spans="2:23" x14ac:dyDescent="0.25">
      <c r="B38" s="94" t="s">
        <v>63</v>
      </c>
      <c r="C38" s="95">
        <v>2221</v>
      </c>
      <c r="D38" s="95">
        <v>2323</v>
      </c>
      <c r="E38" s="95">
        <v>573</v>
      </c>
      <c r="F38" s="95">
        <v>363</v>
      </c>
      <c r="G38" s="95">
        <v>857</v>
      </c>
      <c r="H38" s="95">
        <v>875</v>
      </c>
      <c r="I38" s="96">
        <f t="shared" si="0"/>
        <v>2.100350058343059E-2</v>
      </c>
      <c r="J38" s="96">
        <f t="shared" si="1"/>
        <v>-0.62333189840723202</v>
      </c>
      <c r="K38" s="95">
        <f t="shared" si="2"/>
        <v>18</v>
      </c>
      <c r="L38" s="95">
        <f t="shared" si="3"/>
        <v>-1448</v>
      </c>
      <c r="M38" s="96">
        <f>H38/H36</f>
        <v>0.1826722338204593</v>
      </c>
      <c r="N38" s="95">
        <v>44</v>
      </c>
      <c r="O38" s="95">
        <v>844</v>
      </c>
      <c r="P38" s="95">
        <v>876</v>
      </c>
      <c r="Q38" s="95">
        <v>848</v>
      </c>
      <c r="R38" s="95">
        <v>882</v>
      </c>
      <c r="S38" s="96">
        <f t="shared" si="4"/>
        <v>4.0094339622641417E-2</v>
      </c>
      <c r="T38" s="96">
        <f t="shared" si="5"/>
        <v>19.045454545454547</v>
      </c>
      <c r="U38" s="95">
        <f t="shared" si="6"/>
        <v>34</v>
      </c>
      <c r="V38" s="95">
        <f t="shared" si="7"/>
        <v>838</v>
      </c>
      <c r="W38" s="96">
        <f>R38/R36</f>
        <v>0.18386491557223264</v>
      </c>
    </row>
    <row r="39" spans="2:23" x14ac:dyDescent="0.25">
      <c r="B39" s="91" t="s">
        <v>51</v>
      </c>
      <c r="C39" s="99">
        <v>2726</v>
      </c>
      <c r="D39" s="99">
        <v>2690</v>
      </c>
      <c r="E39" s="99">
        <v>1526</v>
      </c>
      <c r="F39" s="99">
        <v>2270</v>
      </c>
      <c r="G39" s="99">
        <v>2680</v>
      </c>
      <c r="H39" s="99">
        <v>2774</v>
      </c>
      <c r="I39" s="100">
        <f t="shared" si="0"/>
        <v>3.5074626865671643E-2</v>
      </c>
      <c r="J39" s="100">
        <f t="shared" si="1"/>
        <v>3.1226765799256428E-2</v>
      </c>
      <c r="K39" s="99">
        <f t="shared" si="2"/>
        <v>94</v>
      </c>
      <c r="L39" s="99">
        <f t="shared" si="3"/>
        <v>84</v>
      </c>
      <c r="M39" s="93">
        <f>H39/H39</f>
        <v>1</v>
      </c>
      <c r="N39" s="99">
        <v>1657</v>
      </c>
      <c r="O39" s="99">
        <v>2485</v>
      </c>
      <c r="P39" s="99">
        <v>2832</v>
      </c>
      <c r="Q39" s="99">
        <v>2758</v>
      </c>
      <c r="R39" s="99">
        <v>2673</v>
      </c>
      <c r="S39" s="100">
        <f t="shared" si="4"/>
        <v>-3.0819434372733823E-2</v>
      </c>
      <c r="T39" s="100">
        <f t="shared" si="5"/>
        <v>0.61315630657815334</v>
      </c>
      <c r="U39" s="99">
        <f t="shared" si="6"/>
        <v>-85</v>
      </c>
      <c r="V39" s="99">
        <f t="shared" si="7"/>
        <v>1016</v>
      </c>
      <c r="W39" s="93">
        <f>R39/R39</f>
        <v>1</v>
      </c>
    </row>
    <row r="40" spans="2:23" x14ac:dyDescent="0.25">
      <c r="B40" s="94" t="s">
        <v>60</v>
      </c>
      <c r="C40" s="95">
        <v>2726</v>
      </c>
      <c r="D40" s="95">
        <v>2690</v>
      </c>
      <c r="E40" s="95">
        <v>1526</v>
      </c>
      <c r="F40" s="95">
        <v>2270</v>
      </c>
      <c r="G40" s="95">
        <v>2680</v>
      </c>
      <c r="H40" s="95">
        <v>2774</v>
      </c>
      <c r="I40" s="96">
        <f t="shared" si="0"/>
        <v>3.5074626865671643E-2</v>
      </c>
      <c r="J40" s="96">
        <f t="shared" si="1"/>
        <v>3.1226765799256428E-2</v>
      </c>
      <c r="K40" s="95">
        <f t="shared" si="2"/>
        <v>94</v>
      </c>
      <c r="L40" s="95">
        <f t="shared" si="3"/>
        <v>84</v>
      </c>
      <c r="M40" s="96">
        <f>H40/H39</f>
        <v>1</v>
      </c>
      <c r="N40" s="95">
        <v>1657</v>
      </c>
      <c r="O40" s="95">
        <v>2485</v>
      </c>
      <c r="P40" s="95">
        <v>2832</v>
      </c>
      <c r="Q40" s="95">
        <v>2758</v>
      </c>
      <c r="R40" s="95">
        <v>2673</v>
      </c>
      <c r="S40" s="96">
        <f t="shared" si="4"/>
        <v>-3.0819434372733823E-2</v>
      </c>
      <c r="T40" s="96">
        <f t="shared" si="5"/>
        <v>0.61315630657815334</v>
      </c>
      <c r="U40" s="95">
        <f t="shared" si="6"/>
        <v>-85</v>
      </c>
      <c r="V40" s="95">
        <f t="shared" si="7"/>
        <v>1016</v>
      </c>
      <c r="W40" s="96">
        <f>R40/R39</f>
        <v>1</v>
      </c>
    </row>
    <row r="41" spans="2:23" x14ac:dyDescent="0.25">
      <c r="B41" s="97" t="s">
        <v>61</v>
      </c>
      <c r="C41" s="52">
        <v>1381</v>
      </c>
      <c r="D41" s="52">
        <v>1381</v>
      </c>
      <c r="E41" s="52">
        <v>846</v>
      </c>
      <c r="F41" s="52">
        <v>1514</v>
      </c>
      <c r="G41" s="52">
        <v>1660</v>
      </c>
      <c r="H41" s="52">
        <v>1674</v>
      </c>
      <c r="I41" s="98">
        <f t="shared" si="0"/>
        <v>8.4337349397589634E-3</v>
      </c>
      <c r="J41" s="98">
        <f t="shared" si="1"/>
        <v>0.21216509775524983</v>
      </c>
      <c r="K41" s="52">
        <f t="shared" si="2"/>
        <v>14</v>
      </c>
      <c r="L41" s="52">
        <f t="shared" si="3"/>
        <v>293</v>
      </c>
      <c r="M41" s="98">
        <f>H41/H39</f>
        <v>0.60346070656092288</v>
      </c>
      <c r="N41" s="52">
        <v>937</v>
      </c>
      <c r="O41" s="52">
        <v>1658</v>
      </c>
      <c r="P41" s="52">
        <v>1674</v>
      </c>
      <c r="Q41" s="52">
        <v>1674</v>
      </c>
      <c r="R41" s="52">
        <v>1847</v>
      </c>
      <c r="S41" s="98">
        <f t="shared" si="4"/>
        <v>0.10334528076463556</v>
      </c>
      <c r="T41" s="98">
        <f t="shared" si="5"/>
        <v>0.97118463180362857</v>
      </c>
      <c r="U41" s="52">
        <f t="shared" si="6"/>
        <v>173</v>
      </c>
      <c r="V41" s="52">
        <f t="shared" si="7"/>
        <v>910</v>
      </c>
      <c r="W41" s="98">
        <f>R41/R39</f>
        <v>0.69098391320613539</v>
      </c>
    </row>
    <row r="42" spans="2:23" x14ac:dyDescent="0.25">
      <c r="B42" s="97" t="s">
        <v>62</v>
      </c>
      <c r="C42" s="52">
        <v>1345</v>
      </c>
      <c r="D42" s="52">
        <v>1309</v>
      </c>
      <c r="E42" s="52">
        <v>680</v>
      </c>
      <c r="F42" s="52">
        <v>756</v>
      </c>
      <c r="G42" s="52">
        <v>1020</v>
      </c>
      <c r="H42" s="52">
        <v>1100</v>
      </c>
      <c r="I42" s="98">
        <f t="shared" si="0"/>
        <v>7.8431372549019551E-2</v>
      </c>
      <c r="J42" s="98">
        <f t="shared" si="1"/>
        <v>-0.15966386554621848</v>
      </c>
      <c r="K42" s="52">
        <f t="shared" si="2"/>
        <v>80</v>
      </c>
      <c r="L42" s="52">
        <f t="shared" si="3"/>
        <v>-209</v>
      </c>
      <c r="M42" s="98">
        <f>H42/H39</f>
        <v>0.39653929343907712</v>
      </c>
      <c r="N42" s="52">
        <v>720</v>
      </c>
      <c r="O42" s="52">
        <v>827</v>
      </c>
      <c r="P42" s="52">
        <v>1158</v>
      </c>
      <c r="Q42" s="52">
        <v>1084</v>
      </c>
      <c r="R42" s="52">
        <v>826</v>
      </c>
      <c r="S42" s="98">
        <f t="shared" si="4"/>
        <v>-0.23800738007380073</v>
      </c>
      <c r="T42" s="98">
        <f t="shared" si="5"/>
        <v>0.14722222222222214</v>
      </c>
      <c r="U42" s="52">
        <f t="shared" si="6"/>
        <v>-258</v>
      </c>
      <c r="V42" s="52">
        <f t="shared" si="7"/>
        <v>106</v>
      </c>
      <c r="W42" s="98">
        <f>R42/R39</f>
        <v>0.30901608679386455</v>
      </c>
    </row>
    <row r="43" spans="2:23" x14ac:dyDescent="0.25">
      <c r="B43" s="91" t="s">
        <v>52</v>
      </c>
      <c r="C43" s="99">
        <v>6935</v>
      </c>
      <c r="D43" s="99">
        <v>6890</v>
      </c>
      <c r="E43" s="99">
        <v>3786</v>
      </c>
      <c r="F43" s="99">
        <v>4393</v>
      </c>
      <c r="G43" s="99">
        <v>6413</v>
      </c>
      <c r="H43" s="99">
        <v>6356</v>
      </c>
      <c r="I43" s="100">
        <f t="shared" si="0"/>
        <v>-8.8881958521752624E-3</v>
      </c>
      <c r="J43" s="100">
        <f t="shared" si="1"/>
        <v>-7.7503628447024631E-2</v>
      </c>
      <c r="K43" s="99">
        <f t="shared" si="2"/>
        <v>-57</v>
      </c>
      <c r="L43" s="99">
        <f t="shared" si="3"/>
        <v>-534</v>
      </c>
      <c r="M43" s="93">
        <f>H43/H43</f>
        <v>1</v>
      </c>
      <c r="N43" s="99">
        <v>3748</v>
      </c>
      <c r="O43" s="99">
        <v>6412</v>
      </c>
      <c r="P43" s="99">
        <v>6415</v>
      </c>
      <c r="Q43" s="99">
        <v>6415</v>
      </c>
      <c r="R43" s="99">
        <v>6415</v>
      </c>
      <c r="S43" s="100">
        <f t="shared" si="4"/>
        <v>0</v>
      </c>
      <c r="T43" s="100">
        <f t="shared" si="5"/>
        <v>0.71157950907150491</v>
      </c>
      <c r="U43" s="99">
        <f t="shared" si="6"/>
        <v>0</v>
      </c>
      <c r="V43" s="99">
        <f t="shared" si="7"/>
        <v>2667</v>
      </c>
      <c r="W43" s="93">
        <f>R43/R43</f>
        <v>1</v>
      </c>
    </row>
    <row r="44" spans="2:23" x14ac:dyDescent="0.25">
      <c r="B44" s="94" t="s">
        <v>60</v>
      </c>
      <c r="C44" s="95">
        <v>3851</v>
      </c>
      <c r="D44" s="95">
        <v>4440</v>
      </c>
      <c r="E44" s="95">
        <v>2472</v>
      </c>
      <c r="F44" s="95">
        <v>2822</v>
      </c>
      <c r="G44" s="95">
        <v>4753</v>
      </c>
      <c r="H44" s="95">
        <v>4696</v>
      </c>
      <c r="I44" s="96">
        <f t="shared" si="0"/>
        <v>-1.199242583631388E-2</v>
      </c>
      <c r="J44" s="96">
        <f t="shared" si="1"/>
        <v>5.7657657657657735E-2</v>
      </c>
      <c r="K44" s="95">
        <f t="shared" si="2"/>
        <v>-57</v>
      </c>
      <c r="L44" s="95">
        <f t="shared" si="3"/>
        <v>256</v>
      </c>
      <c r="M44" s="96">
        <f>H44/H43</f>
        <v>0.7388294524858402</v>
      </c>
      <c r="N44" s="95">
        <v>2346</v>
      </c>
      <c r="O44" s="95">
        <v>4752</v>
      </c>
      <c r="P44" s="95">
        <v>4755</v>
      </c>
      <c r="Q44" s="95">
        <v>4755</v>
      </c>
      <c r="R44" s="95">
        <v>4755</v>
      </c>
      <c r="S44" s="96">
        <f t="shared" si="4"/>
        <v>0</v>
      </c>
      <c r="T44" s="96">
        <f t="shared" si="5"/>
        <v>1.0268542199488491</v>
      </c>
      <c r="U44" s="95">
        <f t="shared" si="6"/>
        <v>0</v>
      </c>
      <c r="V44" s="95">
        <f t="shared" si="7"/>
        <v>2409</v>
      </c>
      <c r="W44" s="96">
        <f>R44/R43</f>
        <v>0.74123148869836319</v>
      </c>
    </row>
    <row r="45" spans="2:23" x14ac:dyDescent="0.25">
      <c r="B45" s="97" t="s">
        <v>61</v>
      </c>
      <c r="C45" s="52">
        <v>0</v>
      </c>
      <c r="D45" s="52">
        <v>3379</v>
      </c>
      <c r="E45" s="52">
        <v>0</v>
      </c>
      <c r="F45" s="52">
        <v>2173</v>
      </c>
      <c r="G45" s="52">
        <v>3692</v>
      </c>
      <c r="H45" s="52">
        <v>3635</v>
      </c>
      <c r="I45" s="98">
        <f t="shared" si="0"/>
        <v>-1.5438786565547091E-2</v>
      </c>
      <c r="J45" s="98">
        <f t="shared" si="1"/>
        <v>7.5762059781000257E-2</v>
      </c>
      <c r="K45" s="52">
        <f t="shared" si="2"/>
        <v>-57</v>
      </c>
      <c r="L45" s="52">
        <f t="shared" si="3"/>
        <v>256</v>
      </c>
      <c r="M45" s="98">
        <f>H45/H43</f>
        <v>0.57190056639395848</v>
      </c>
      <c r="N45" s="52">
        <v>0</v>
      </c>
      <c r="O45" s="52">
        <v>3691</v>
      </c>
      <c r="P45" s="52">
        <v>3694</v>
      </c>
      <c r="Q45" s="52">
        <v>3694</v>
      </c>
      <c r="R45" s="52">
        <v>3694</v>
      </c>
      <c r="S45" s="98">
        <f t="shared" si="4"/>
        <v>0</v>
      </c>
      <c r="T45" s="98" t="str">
        <f t="shared" si="5"/>
        <v>-</v>
      </c>
      <c r="U45" s="52">
        <f t="shared" si="6"/>
        <v>0</v>
      </c>
      <c r="V45" s="52">
        <f t="shared" si="7"/>
        <v>3694</v>
      </c>
      <c r="W45" s="98">
        <f>R45/R43</f>
        <v>0.57583787996882307</v>
      </c>
    </row>
    <row r="46" spans="2:23" x14ac:dyDescent="0.25">
      <c r="B46" s="97" t="s">
        <v>62</v>
      </c>
      <c r="C46" s="52">
        <v>0</v>
      </c>
      <c r="D46" s="52">
        <v>1061</v>
      </c>
      <c r="E46" s="52">
        <v>0</v>
      </c>
      <c r="F46" s="52">
        <v>649</v>
      </c>
      <c r="G46" s="52">
        <v>1061</v>
      </c>
      <c r="H46" s="52">
        <v>1061</v>
      </c>
      <c r="I46" s="98">
        <f t="shared" si="0"/>
        <v>0</v>
      </c>
      <c r="J46" s="98">
        <f t="shared" si="1"/>
        <v>0</v>
      </c>
      <c r="K46" s="52">
        <f t="shared" si="2"/>
        <v>0</v>
      </c>
      <c r="L46" s="52">
        <f t="shared" si="3"/>
        <v>0</v>
      </c>
      <c r="M46" s="98">
        <f>H46/H43</f>
        <v>0.1669288860918817</v>
      </c>
      <c r="N46" s="52">
        <v>0</v>
      </c>
      <c r="O46" s="52">
        <v>1061</v>
      </c>
      <c r="P46" s="52">
        <v>1061</v>
      </c>
      <c r="Q46" s="52">
        <v>1061</v>
      </c>
      <c r="R46" s="52">
        <v>1061</v>
      </c>
      <c r="S46" s="98">
        <f t="shared" si="4"/>
        <v>0</v>
      </c>
      <c r="T46" s="98" t="str">
        <f t="shared" si="5"/>
        <v>-</v>
      </c>
      <c r="U46" s="52">
        <f t="shared" si="6"/>
        <v>0</v>
      </c>
      <c r="V46" s="52">
        <f t="shared" si="7"/>
        <v>1061</v>
      </c>
      <c r="W46" s="98">
        <f>R46/R43</f>
        <v>0.16539360872954015</v>
      </c>
    </row>
    <row r="47" spans="2:23" x14ac:dyDescent="0.25">
      <c r="B47" s="94" t="s">
        <v>63</v>
      </c>
      <c r="C47" s="95">
        <v>3084</v>
      </c>
      <c r="D47" s="95">
        <v>2450</v>
      </c>
      <c r="E47" s="95">
        <v>1314</v>
      </c>
      <c r="F47" s="95">
        <v>1571</v>
      </c>
      <c r="G47" s="95">
        <v>1660</v>
      </c>
      <c r="H47" s="95">
        <v>1660</v>
      </c>
      <c r="I47" s="96">
        <f t="shared" si="0"/>
        <v>0</v>
      </c>
      <c r="J47" s="96">
        <f t="shared" si="1"/>
        <v>-0.32244897959183672</v>
      </c>
      <c r="K47" s="95">
        <f t="shared" si="2"/>
        <v>0</v>
      </c>
      <c r="L47" s="95">
        <f t="shared" si="3"/>
        <v>-790</v>
      </c>
      <c r="M47" s="96">
        <f>H47/H43</f>
        <v>0.26117054751415986</v>
      </c>
      <c r="N47" s="95">
        <v>1402</v>
      </c>
      <c r="O47" s="95">
        <v>1660</v>
      </c>
      <c r="P47" s="95">
        <v>1660</v>
      </c>
      <c r="Q47" s="95">
        <v>1660</v>
      </c>
      <c r="R47" s="95">
        <v>1660</v>
      </c>
      <c r="S47" s="96">
        <f t="shared" si="4"/>
        <v>0</v>
      </c>
      <c r="T47" s="96">
        <f t="shared" si="5"/>
        <v>0.18402282453637664</v>
      </c>
      <c r="U47" s="95">
        <f t="shared" si="6"/>
        <v>0</v>
      </c>
      <c r="V47" s="95">
        <f t="shared" si="7"/>
        <v>258</v>
      </c>
      <c r="W47" s="96">
        <f>R47/R43</f>
        <v>0.25876851130163681</v>
      </c>
    </row>
    <row r="48" spans="2:23" x14ac:dyDescent="0.25">
      <c r="B48" s="91" t="s">
        <v>53</v>
      </c>
      <c r="C48" s="99">
        <v>3366</v>
      </c>
      <c r="D48" s="99">
        <v>3382</v>
      </c>
      <c r="E48" s="99">
        <v>2158</v>
      </c>
      <c r="F48" s="99">
        <v>2862</v>
      </c>
      <c r="G48" s="99">
        <v>3212</v>
      </c>
      <c r="H48" s="99">
        <v>3072</v>
      </c>
      <c r="I48" s="100">
        <f t="shared" si="0"/>
        <v>-4.3586550435865457E-2</v>
      </c>
      <c r="J48" s="100">
        <f t="shared" si="1"/>
        <v>-9.1661738616203414E-2</v>
      </c>
      <c r="K48" s="99">
        <f t="shared" si="2"/>
        <v>-140</v>
      </c>
      <c r="L48" s="99">
        <f t="shared" si="3"/>
        <v>-310</v>
      </c>
      <c r="M48" s="93">
        <f>H48/H48</f>
        <v>1</v>
      </c>
      <c r="N48" s="99">
        <v>1784</v>
      </c>
      <c r="O48" s="99">
        <v>3465</v>
      </c>
      <c r="P48" s="99">
        <v>3081</v>
      </c>
      <c r="Q48" s="99">
        <v>3106</v>
      </c>
      <c r="R48" s="99">
        <v>3113</v>
      </c>
      <c r="S48" s="100">
        <f t="shared" si="4"/>
        <v>2.2537025112685516E-3</v>
      </c>
      <c r="T48" s="100">
        <f t="shared" si="5"/>
        <v>0.74495515695067271</v>
      </c>
      <c r="U48" s="99">
        <f t="shared" si="6"/>
        <v>7</v>
      </c>
      <c r="V48" s="99">
        <f t="shared" si="7"/>
        <v>1329</v>
      </c>
      <c r="W48" s="93">
        <f>R48/R48</f>
        <v>1</v>
      </c>
    </row>
    <row r="49" spans="2:23" x14ac:dyDescent="0.25">
      <c r="B49" s="94" t="s">
        <v>60</v>
      </c>
      <c r="C49" s="95">
        <v>3099</v>
      </c>
      <c r="D49" s="95">
        <v>3115</v>
      </c>
      <c r="E49" s="95">
        <v>2065</v>
      </c>
      <c r="F49" s="95">
        <v>2789</v>
      </c>
      <c r="G49" s="95">
        <v>3008</v>
      </c>
      <c r="H49" s="95">
        <v>2663</v>
      </c>
      <c r="I49" s="96">
        <f t="shared" si="0"/>
        <v>-0.11469414893617025</v>
      </c>
      <c r="J49" s="96">
        <f t="shared" si="1"/>
        <v>-0.14510433386837884</v>
      </c>
      <c r="K49" s="95">
        <f t="shared" si="2"/>
        <v>-345</v>
      </c>
      <c r="L49" s="95">
        <f t="shared" si="3"/>
        <v>-452</v>
      </c>
      <c r="M49" s="96">
        <f>H49/H48</f>
        <v>0.86686197916666663</v>
      </c>
      <c r="N49" s="95">
        <v>1754</v>
      </c>
      <c r="O49" s="95">
        <v>3261</v>
      </c>
      <c r="P49" s="95">
        <v>2877</v>
      </c>
      <c r="Q49" s="95">
        <v>2692</v>
      </c>
      <c r="R49" s="95">
        <v>2725</v>
      </c>
      <c r="S49" s="96">
        <f t="shared" si="4"/>
        <v>1.2258543833580937E-2</v>
      </c>
      <c r="T49" s="96">
        <f t="shared" si="5"/>
        <v>0.55359179019384275</v>
      </c>
      <c r="U49" s="95">
        <f t="shared" si="6"/>
        <v>33</v>
      </c>
      <c r="V49" s="95">
        <f t="shared" si="7"/>
        <v>971</v>
      </c>
      <c r="W49" s="96">
        <f>R49/R48</f>
        <v>0.87536138772887895</v>
      </c>
    </row>
    <row r="50" spans="2:23" x14ac:dyDescent="0.25">
      <c r="B50" s="97" t="s">
        <v>61</v>
      </c>
      <c r="C50" s="52">
        <v>2455</v>
      </c>
      <c r="D50" s="52">
        <v>2465</v>
      </c>
      <c r="E50" s="52">
        <v>1643</v>
      </c>
      <c r="F50" s="52">
        <v>2193</v>
      </c>
      <c r="G50" s="52">
        <v>2189</v>
      </c>
      <c r="H50" s="52">
        <v>2050</v>
      </c>
      <c r="I50" s="98">
        <f t="shared" si="0"/>
        <v>-6.3499314755596115E-2</v>
      </c>
      <c r="J50" s="98">
        <f t="shared" si="1"/>
        <v>-0.16835699797160242</v>
      </c>
      <c r="K50" s="52">
        <f t="shared" si="2"/>
        <v>-139</v>
      </c>
      <c r="L50" s="52">
        <f t="shared" si="3"/>
        <v>-415</v>
      </c>
      <c r="M50" s="98">
        <f>H50/H48</f>
        <v>0.66731770833333337</v>
      </c>
      <c r="N50" s="52">
        <v>1653</v>
      </c>
      <c r="O50" s="52">
        <v>2465</v>
      </c>
      <c r="P50" s="52">
        <v>2053</v>
      </c>
      <c r="Q50" s="52">
        <v>2053</v>
      </c>
      <c r="R50" s="52">
        <v>2053</v>
      </c>
      <c r="S50" s="98">
        <f t="shared" si="4"/>
        <v>0</v>
      </c>
      <c r="T50" s="98">
        <f t="shared" si="5"/>
        <v>0.24198427102238362</v>
      </c>
      <c r="U50" s="52">
        <f t="shared" si="6"/>
        <v>0</v>
      </c>
      <c r="V50" s="52">
        <f t="shared" si="7"/>
        <v>400</v>
      </c>
      <c r="W50" s="98">
        <f>R50/R48</f>
        <v>0.65949245101188569</v>
      </c>
    </row>
    <row r="51" spans="2:23" x14ac:dyDescent="0.25">
      <c r="B51" s="97" t="s">
        <v>62</v>
      </c>
      <c r="C51" s="52">
        <v>644</v>
      </c>
      <c r="D51" s="52">
        <v>650</v>
      </c>
      <c r="E51" s="52">
        <v>422</v>
      </c>
      <c r="F51" s="52">
        <v>596</v>
      </c>
      <c r="G51" s="52">
        <v>819</v>
      </c>
      <c r="H51" s="52">
        <v>613</v>
      </c>
      <c r="I51" s="98">
        <f t="shared" si="0"/>
        <v>-0.25152625152625152</v>
      </c>
      <c r="J51" s="98">
        <f t="shared" si="1"/>
        <v>-5.6923076923076965E-2</v>
      </c>
      <c r="K51" s="52">
        <f t="shared" si="2"/>
        <v>-206</v>
      </c>
      <c r="L51" s="52">
        <f t="shared" si="3"/>
        <v>-37</v>
      </c>
      <c r="M51" s="98">
        <f>H51/H48</f>
        <v>0.19954427083333334</v>
      </c>
      <c r="N51" s="52">
        <v>101</v>
      </c>
      <c r="O51" s="52">
        <v>796</v>
      </c>
      <c r="P51" s="52">
        <v>824</v>
      </c>
      <c r="Q51" s="52">
        <v>639</v>
      </c>
      <c r="R51" s="52">
        <v>672</v>
      </c>
      <c r="S51" s="98">
        <f t="shared" si="4"/>
        <v>5.164319248826299E-2</v>
      </c>
      <c r="T51" s="98">
        <f t="shared" si="5"/>
        <v>5.6534653465346532</v>
      </c>
      <c r="U51" s="52">
        <f t="shared" si="6"/>
        <v>33</v>
      </c>
      <c r="V51" s="52">
        <f t="shared" si="7"/>
        <v>571</v>
      </c>
      <c r="W51" s="98">
        <f>R51/R48</f>
        <v>0.21586893671699325</v>
      </c>
    </row>
    <row r="52" spans="2:23" x14ac:dyDescent="0.25">
      <c r="B52" s="94" t="s">
        <v>63</v>
      </c>
      <c r="C52" s="95">
        <v>333</v>
      </c>
      <c r="D52" s="95">
        <v>333</v>
      </c>
      <c r="E52" s="95">
        <v>460</v>
      </c>
      <c r="F52" s="95">
        <v>774</v>
      </c>
      <c r="G52" s="95">
        <v>904</v>
      </c>
      <c r="H52" s="95">
        <v>1110</v>
      </c>
      <c r="I52" s="96">
        <f t="shared" si="0"/>
        <v>0.22787610619469034</v>
      </c>
      <c r="J52" s="96">
        <f t="shared" si="1"/>
        <v>2.3333333333333335</v>
      </c>
      <c r="K52" s="95">
        <f t="shared" si="2"/>
        <v>206</v>
      </c>
      <c r="L52" s="95">
        <f t="shared" si="3"/>
        <v>777</v>
      </c>
      <c r="M52" s="96">
        <f>H52/H48</f>
        <v>0.361328125</v>
      </c>
      <c r="N52" s="95">
        <v>730</v>
      </c>
      <c r="O52" s="95">
        <v>904</v>
      </c>
      <c r="P52" s="95">
        <v>904</v>
      </c>
      <c r="Q52" s="95">
        <v>1114</v>
      </c>
      <c r="R52" s="95">
        <v>1088</v>
      </c>
      <c r="S52" s="96">
        <f t="shared" si="4"/>
        <v>-2.3339317773788171E-2</v>
      </c>
      <c r="T52" s="96">
        <f t="shared" si="5"/>
        <v>0.49041095890410968</v>
      </c>
      <c r="U52" s="95">
        <f t="shared" si="6"/>
        <v>-26</v>
      </c>
      <c r="V52" s="95">
        <f t="shared" si="7"/>
        <v>358</v>
      </c>
      <c r="W52" s="96">
        <f>R52/R48</f>
        <v>0.3495020880179891</v>
      </c>
    </row>
    <row r="53" spans="2:23" ht="6.9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ht="15" customHeight="1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187A-0EA0-4435-86B8-CF91D3B24063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11.28515625" customWidth="1"/>
    <col min="11" max="12" width="9.28515625" customWidth="1"/>
    <col min="13" max="13" width="12.28515625" customWidth="1"/>
    <col min="14" max="18" width="11.5703125" customWidth="1"/>
    <col min="19" max="19" width="10.7109375" customWidth="1"/>
    <col min="20" max="20" width="13" customWidth="1"/>
    <col min="21" max="22" width="9.855468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2" t="str">
        <f>CONCATENATE("Establecimientos alojativos en funcionamiento en Tenerife y municipios")</f>
        <v>Establecimientos alojativos en funcionamiento en Tenerife y municipios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2:23" ht="6.95" customHeight="1" x14ac:dyDescent="0.25">
      <c r="B4" s="83"/>
      <c r="C4" s="83"/>
      <c r="D4" s="83"/>
      <c r="E4" s="83"/>
      <c r="F4" s="83"/>
      <c r="G4" s="83"/>
      <c r="H4" s="83"/>
      <c r="I4" s="84"/>
      <c r="J4" s="83"/>
      <c r="K4" s="83"/>
      <c r="L4" s="83"/>
      <c r="M4" s="83"/>
      <c r="N4" s="83"/>
      <c r="O4" s="83"/>
      <c r="P4" s="83"/>
      <c r="Q4" s="83"/>
      <c r="R4" s="84"/>
      <c r="S4" s="84"/>
      <c r="T4" s="84"/>
      <c r="U4" s="84"/>
      <c r="V4" s="84"/>
      <c r="W4" s="84"/>
    </row>
    <row r="5" spans="2:23" ht="15.75" thickBot="1" x14ac:dyDescent="0.3">
      <c r="B5" s="85"/>
      <c r="C5" s="290" t="s">
        <v>64</v>
      </c>
      <c r="D5" s="290"/>
      <c r="E5" s="290"/>
      <c r="F5" s="290"/>
      <c r="G5" s="290"/>
      <c r="H5" s="290"/>
      <c r="I5" s="86"/>
      <c r="J5" s="86"/>
      <c r="K5" s="86"/>
      <c r="L5" s="86"/>
      <c r="M5" s="87"/>
      <c r="N5" s="291" t="s">
        <v>65</v>
      </c>
      <c r="O5" s="291"/>
      <c r="P5" s="291"/>
      <c r="Q5" s="291"/>
      <c r="R5" s="291"/>
      <c r="S5" s="86"/>
      <c r="T5" s="86"/>
      <c r="U5" s="86"/>
      <c r="V5" s="86"/>
      <c r="W5" s="87"/>
    </row>
    <row r="6" spans="2:23" ht="59.25" customHeight="1" x14ac:dyDescent="0.25">
      <c r="B6" s="88"/>
      <c r="C6" s="14">
        <v>2018</v>
      </c>
      <c r="D6" s="14">
        <v>2019</v>
      </c>
      <c r="E6" s="14">
        <v>2020</v>
      </c>
      <c r="F6" s="14">
        <v>2021</v>
      </c>
      <c r="G6" s="14">
        <v>2022</v>
      </c>
      <c r="H6" s="14">
        <v>2023</v>
      </c>
      <c r="I6" s="89" t="str">
        <f>CONCATENATE("var. ",RIGHT(H6,2),"/",RIGHT(G6,2))</f>
        <v>var. 23/22</v>
      </c>
      <c r="J6" s="89" t="str">
        <f>CONCATENATE("var. ",RIGHT(H6,2),"/",RIGHT(D6,2))</f>
        <v>var. 23/19</v>
      </c>
      <c r="K6" s="89" t="str">
        <f>CONCATENATE("dif. ",RIGHT(H6,2),"/",RIGHT(G6,2))</f>
        <v>dif. 23/22</v>
      </c>
      <c r="L6" s="89" t="str">
        <f>CONCATENATE("dif. ",RIGHT(H6,2),"/",RIGHT(D6,2))</f>
        <v>dif. 23/19</v>
      </c>
      <c r="M6" s="14" t="str">
        <f>CONCATENATE("cuota/ total isla ",RIGHT(H6,2))</f>
        <v>cuota/ total isla 23</v>
      </c>
      <c r="N6" s="90" t="s">
        <v>237</v>
      </c>
      <c r="O6" s="90" t="s">
        <v>227</v>
      </c>
      <c r="P6" s="90" t="s">
        <v>228</v>
      </c>
      <c r="Q6" s="90" t="s">
        <v>229</v>
      </c>
      <c r="R6" s="90" t="s">
        <v>230</v>
      </c>
      <c r="S6" s="89" t="str">
        <f>CONCATENATE("var. ",RIGHT(R6,2),"/",RIGHT(Q6,2))</f>
        <v>var. 24/23</v>
      </c>
      <c r="T6" s="89" t="str">
        <f>CONCATENATE("var. ",RIGHT(R6,2),"/",RIGHT(N6,2))</f>
        <v>var. 24/20</v>
      </c>
      <c r="U6" s="89" t="str">
        <f>CONCATENATE("dif. ",RIGHT(R6,2),"/",RIGHT(Q6,2))</f>
        <v>dif. 24/23</v>
      </c>
      <c r="V6" s="89" t="str">
        <f>CONCATENATE("dif. ",RIGHT(R6,2),"/",RIGHT(N6,2))</f>
        <v>dif. 24/20</v>
      </c>
      <c r="W6" s="87" t="str">
        <f>CONCATENATE("cuota/ total isla ",RIGHT(R6,2))</f>
        <v>cuota/ total isla 24</v>
      </c>
    </row>
    <row r="7" spans="2:23" x14ac:dyDescent="0.25">
      <c r="B7" s="91" t="s">
        <v>43</v>
      </c>
      <c r="C7" s="92">
        <v>388</v>
      </c>
      <c r="D7" s="92">
        <v>388</v>
      </c>
      <c r="E7" s="92">
        <v>173</v>
      </c>
      <c r="F7" s="92">
        <v>195</v>
      </c>
      <c r="G7" s="92">
        <v>293</v>
      </c>
      <c r="H7" s="92">
        <v>308</v>
      </c>
      <c r="I7" s="93">
        <f>IFERROR(H7/G7-1,"-")</f>
        <v>5.1194539249146853E-2</v>
      </c>
      <c r="J7" s="93">
        <f>IFERROR(H7/D7-1,"-")</f>
        <v>-0.20618556701030932</v>
      </c>
      <c r="K7" s="92">
        <f>IFERROR(H7-G7,"-")</f>
        <v>15</v>
      </c>
      <c r="L7" s="92">
        <f>IFERROR(H7-D7,"-")</f>
        <v>-80</v>
      </c>
      <c r="M7" s="93">
        <f>H7/H7</f>
        <v>1</v>
      </c>
      <c r="N7" s="92">
        <v>149</v>
      </c>
      <c r="O7" s="92">
        <v>266</v>
      </c>
      <c r="P7" s="92">
        <v>299</v>
      </c>
      <c r="Q7" s="92">
        <v>939</v>
      </c>
      <c r="R7" s="92">
        <v>972</v>
      </c>
      <c r="S7" s="93">
        <f t="shared" ref="S7:S52" si="0">IFERROR(R7/Q7-1,"-")</f>
        <v>3.514376996805102E-2</v>
      </c>
      <c r="T7" s="93">
        <f t="shared" ref="T7:T52" si="1">IFERROR(R7/N7-1,"-")</f>
        <v>5.523489932885906</v>
      </c>
      <c r="U7" s="92">
        <f t="shared" ref="U7:U52" si="2">IFERROR(R7-Q7,"-")</f>
        <v>33</v>
      </c>
      <c r="V7" s="92">
        <f t="shared" ref="V7:V52" si="3">IFERROR(R7-N7,"-")</f>
        <v>823</v>
      </c>
      <c r="W7" s="93">
        <f>R7/R7</f>
        <v>1</v>
      </c>
    </row>
    <row r="8" spans="2:23" x14ac:dyDescent="0.25">
      <c r="B8" s="94" t="s">
        <v>60</v>
      </c>
      <c r="C8" s="95">
        <v>229</v>
      </c>
      <c r="D8" s="95">
        <v>230</v>
      </c>
      <c r="E8" s="95">
        <v>104</v>
      </c>
      <c r="F8" s="95">
        <v>124</v>
      </c>
      <c r="G8" s="95">
        <v>194</v>
      </c>
      <c r="H8" s="95">
        <v>199</v>
      </c>
      <c r="I8" s="96">
        <f t="shared" ref="I8:I52" si="4">IFERROR(H8/G8-1,"-")</f>
        <v>2.5773195876288568E-2</v>
      </c>
      <c r="J8" s="96">
        <f t="shared" ref="J8:J52" si="5">IFERROR(H8/D8-1,"-")</f>
        <v>-0.13478260869565217</v>
      </c>
      <c r="K8" s="95">
        <f t="shared" ref="K8:K52" si="6">IFERROR(H8-G8,"-")</f>
        <v>5</v>
      </c>
      <c r="L8" s="95">
        <f t="shared" ref="L8:L52" si="7">IFERROR(H8-D8,"-")</f>
        <v>-31</v>
      </c>
      <c r="M8" s="96">
        <f>H8/H7</f>
        <v>0.64610389610389607</v>
      </c>
      <c r="N8" s="95">
        <v>89</v>
      </c>
      <c r="O8" s="95">
        <v>177</v>
      </c>
      <c r="P8" s="95">
        <v>197</v>
      </c>
      <c r="Q8" s="95">
        <v>205</v>
      </c>
      <c r="R8" s="95">
        <v>213</v>
      </c>
      <c r="S8" s="96">
        <f t="shared" si="0"/>
        <v>3.9024390243902474E-2</v>
      </c>
      <c r="T8" s="96">
        <f t="shared" si="1"/>
        <v>1.393258426966292</v>
      </c>
      <c r="U8" s="95">
        <f t="shared" si="2"/>
        <v>8</v>
      </c>
      <c r="V8" s="95">
        <f t="shared" si="3"/>
        <v>124</v>
      </c>
      <c r="W8" s="96">
        <f>R8/R7</f>
        <v>0.2191358024691358</v>
      </c>
    </row>
    <row r="9" spans="2:23" x14ac:dyDescent="0.25">
      <c r="B9" s="97" t="s">
        <v>61</v>
      </c>
      <c r="C9" s="52">
        <v>121</v>
      </c>
      <c r="D9" s="52">
        <v>124</v>
      </c>
      <c r="E9" s="52">
        <v>63</v>
      </c>
      <c r="F9" s="52">
        <v>84</v>
      </c>
      <c r="G9" s="52">
        <v>128</v>
      </c>
      <c r="H9" s="52">
        <v>131</v>
      </c>
      <c r="I9" s="98">
        <f t="shared" si="4"/>
        <v>2.34375E-2</v>
      </c>
      <c r="J9" s="98">
        <f t="shared" si="5"/>
        <v>5.6451612903225756E-2</v>
      </c>
      <c r="K9" s="52">
        <f t="shared" si="6"/>
        <v>3</v>
      </c>
      <c r="L9" s="52">
        <f t="shared" si="7"/>
        <v>7</v>
      </c>
      <c r="M9" s="98">
        <f>H9/H7</f>
        <v>0.42532467532467533</v>
      </c>
      <c r="N9" s="52">
        <v>61</v>
      </c>
      <c r="O9" s="52">
        <v>120</v>
      </c>
      <c r="P9" s="52">
        <v>128</v>
      </c>
      <c r="Q9" s="52">
        <v>134</v>
      </c>
      <c r="R9" s="52">
        <v>138</v>
      </c>
      <c r="S9" s="98">
        <f t="shared" si="0"/>
        <v>2.9850746268656803E-2</v>
      </c>
      <c r="T9" s="98">
        <f t="shared" si="1"/>
        <v>1.262295081967213</v>
      </c>
      <c r="U9" s="52">
        <f t="shared" si="2"/>
        <v>4</v>
      </c>
      <c r="V9" s="52">
        <f t="shared" si="3"/>
        <v>77</v>
      </c>
      <c r="W9" s="98">
        <f>R9/R7</f>
        <v>0.1419753086419753</v>
      </c>
    </row>
    <row r="10" spans="2:23" x14ac:dyDescent="0.25">
      <c r="B10" s="97" t="s">
        <v>62</v>
      </c>
      <c r="C10" s="52">
        <v>108</v>
      </c>
      <c r="D10" s="52">
        <v>107</v>
      </c>
      <c r="E10" s="52">
        <v>41</v>
      </c>
      <c r="F10" s="52">
        <v>40</v>
      </c>
      <c r="G10" s="52">
        <v>65</v>
      </c>
      <c r="H10" s="52">
        <v>68</v>
      </c>
      <c r="I10" s="98">
        <f t="shared" si="4"/>
        <v>4.6153846153846212E-2</v>
      </c>
      <c r="J10" s="98">
        <f t="shared" si="5"/>
        <v>-0.36448598130841126</v>
      </c>
      <c r="K10" s="52">
        <f t="shared" si="6"/>
        <v>3</v>
      </c>
      <c r="L10" s="52">
        <f t="shared" si="7"/>
        <v>-39</v>
      </c>
      <c r="M10" s="98">
        <f>H10/H7</f>
        <v>0.22077922077922077</v>
      </c>
      <c r="N10" s="52">
        <v>28</v>
      </c>
      <c r="O10" s="52">
        <v>57</v>
      </c>
      <c r="P10" s="52">
        <v>69</v>
      </c>
      <c r="Q10" s="52">
        <v>71</v>
      </c>
      <c r="R10" s="52">
        <v>75</v>
      </c>
      <c r="S10" s="98">
        <f t="shared" si="0"/>
        <v>5.6338028169014009E-2</v>
      </c>
      <c r="T10" s="98">
        <f t="shared" si="1"/>
        <v>1.6785714285714284</v>
      </c>
      <c r="U10" s="52">
        <f t="shared" si="2"/>
        <v>4</v>
      </c>
      <c r="V10" s="52">
        <f t="shared" si="3"/>
        <v>47</v>
      </c>
      <c r="W10" s="98">
        <f>R10/R7</f>
        <v>7.716049382716049E-2</v>
      </c>
    </row>
    <row r="11" spans="2:23" x14ac:dyDescent="0.25">
      <c r="B11" s="94" t="s">
        <v>63</v>
      </c>
      <c r="C11" s="95">
        <v>159</v>
      </c>
      <c r="D11" s="95">
        <v>158</v>
      </c>
      <c r="E11" s="95">
        <v>70</v>
      </c>
      <c r="F11" s="95">
        <v>71</v>
      </c>
      <c r="G11" s="95">
        <v>100</v>
      </c>
      <c r="H11" s="95">
        <v>109</v>
      </c>
      <c r="I11" s="96">
        <f t="shared" si="4"/>
        <v>9.000000000000008E-2</v>
      </c>
      <c r="J11" s="96">
        <f t="shared" si="5"/>
        <v>-0.310126582278481</v>
      </c>
      <c r="K11" s="95">
        <f t="shared" si="6"/>
        <v>9</v>
      </c>
      <c r="L11" s="95">
        <f t="shared" si="7"/>
        <v>-49</v>
      </c>
      <c r="M11" s="96">
        <f>H11/H7</f>
        <v>0.35389610389610388</v>
      </c>
      <c r="N11" s="95">
        <v>60</v>
      </c>
      <c r="O11" s="95">
        <v>89</v>
      </c>
      <c r="P11" s="95">
        <v>102</v>
      </c>
      <c r="Q11" s="95">
        <v>108</v>
      </c>
      <c r="R11" s="95">
        <v>111</v>
      </c>
      <c r="S11" s="96">
        <f t="shared" si="0"/>
        <v>2.7777777777777679E-2</v>
      </c>
      <c r="T11" s="96">
        <f t="shared" si="1"/>
        <v>0.85000000000000009</v>
      </c>
      <c r="U11" s="95">
        <f t="shared" si="2"/>
        <v>3</v>
      </c>
      <c r="V11" s="95">
        <f t="shared" si="3"/>
        <v>51</v>
      </c>
      <c r="W11" s="96">
        <f>R11/R7</f>
        <v>0.11419753086419752</v>
      </c>
    </row>
    <row r="12" spans="2:23" x14ac:dyDescent="0.25">
      <c r="B12" s="91" t="s">
        <v>44</v>
      </c>
      <c r="C12" s="99">
        <v>99</v>
      </c>
      <c r="D12" s="99">
        <v>100</v>
      </c>
      <c r="E12" s="99">
        <v>49</v>
      </c>
      <c r="F12" s="99">
        <v>57</v>
      </c>
      <c r="G12" s="99">
        <v>84</v>
      </c>
      <c r="H12" s="99">
        <v>90</v>
      </c>
      <c r="I12" s="100">
        <f t="shared" si="4"/>
        <v>7.1428571428571397E-2</v>
      </c>
      <c r="J12" s="100">
        <f t="shared" si="5"/>
        <v>-9.9999999999999978E-2</v>
      </c>
      <c r="K12" s="99">
        <f t="shared" si="6"/>
        <v>6</v>
      </c>
      <c r="L12" s="99">
        <f t="shared" si="7"/>
        <v>-10</v>
      </c>
      <c r="M12" s="93">
        <f>H12/H12</f>
        <v>1</v>
      </c>
      <c r="N12" s="99">
        <v>44</v>
      </c>
      <c r="O12" s="99">
        <v>76</v>
      </c>
      <c r="P12" s="99">
        <v>84</v>
      </c>
      <c r="Q12" s="99">
        <v>91</v>
      </c>
      <c r="R12" s="99">
        <v>95</v>
      </c>
      <c r="S12" s="100">
        <f t="shared" si="0"/>
        <v>4.3956043956044022E-2</v>
      </c>
      <c r="T12" s="100">
        <f t="shared" si="1"/>
        <v>1.1590909090909092</v>
      </c>
      <c r="U12" s="99">
        <f t="shared" si="2"/>
        <v>4</v>
      </c>
      <c r="V12" s="99">
        <f t="shared" si="3"/>
        <v>51</v>
      </c>
      <c r="W12" s="93">
        <f>R12/R12</f>
        <v>1</v>
      </c>
    </row>
    <row r="13" spans="2:23" ht="15" customHeight="1" x14ac:dyDescent="0.25">
      <c r="B13" s="94" t="s">
        <v>60</v>
      </c>
      <c r="C13" s="95">
        <v>61</v>
      </c>
      <c r="D13" s="95">
        <v>62</v>
      </c>
      <c r="E13" s="95">
        <v>31</v>
      </c>
      <c r="F13" s="95">
        <v>40</v>
      </c>
      <c r="G13" s="95">
        <v>60</v>
      </c>
      <c r="H13" s="95">
        <v>62</v>
      </c>
      <c r="I13" s="96">
        <f t="shared" si="4"/>
        <v>3.3333333333333437E-2</v>
      </c>
      <c r="J13" s="96">
        <f t="shared" si="5"/>
        <v>0</v>
      </c>
      <c r="K13" s="95">
        <f t="shared" si="6"/>
        <v>2</v>
      </c>
      <c r="L13" s="95">
        <f t="shared" si="7"/>
        <v>0</v>
      </c>
      <c r="M13" s="96">
        <f>H13/H12</f>
        <v>0.68888888888888888</v>
      </c>
      <c r="N13" s="95">
        <v>29</v>
      </c>
      <c r="O13" s="95">
        <v>57</v>
      </c>
      <c r="P13" s="95">
        <v>60</v>
      </c>
      <c r="Q13" s="95">
        <v>63</v>
      </c>
      <c r="R13" s="95">
        <v>63</v>
      </c>
      <c r="S13" s="96">
        <f t="shared" si="0"/>
        <v>0</v>
      </c>
      <c r="T13" s="96">
        <f t="shared" si="1"/>
        <v>1.1724137931034484</v>
      </c>
      <c r="U13" s="95">
        <f t="shared" si="2"/>
        <v>0</v>
      </c>
      <c r="V13" s="95">
        <f t="shared" si="3"/>
        <v>34</v>
      </c>
      <c r="W13" s="96">
        <f>R13/R12</f>
        <v>0.66315789473684206</v>
      </c>
    </row>
    <row r="14" spans="2:23" x14ac:dyDescent="0.25">
      <c r="B14" s="97" t="s">
        <v>61</v>
      </c>
      <c r="C14" s="52">
        <v>42</v>
      </c>
      <c r="D14" s="52">
        <v>44</v>
      </c>
      <c r="E14" s="52">
        <v>25</v>
      </c>
      <c r="F14" s="52">
        <v>33</v>
      </c>
      <c r="G14" s="52">
        <v>48</v>
      </c>
      <c r="H14" s="52">
        <v>50</v>
      </c>
      <c r="I14" s="98">
        <f t="shared" si="4"/>
        <v>4.1666666666666741E-2</v>
      </c>
      <c r="J14" s="98">
        <f t="shared" si="5"/>
        <v>0.13636363636363646</v>
      </c>
      <c r="K14" s="52">
        <f t="shared" si="6"/>
        <v>2</v>
      </c>
      <c r="L14" s="52">
        <f t="shared" si="7"/>
        <v>6</v>
      </c>
      <c r="M14" s="98">
        <f>H14/H12</f>
        <v>0.55555555555555558</v>
      </c>
      <c r="N14" s="52">
        <v>26</v>
      </c>
      <c r="O14" s="52">
        <v>46</v>
      </c>
      <c r="P14" s="52">
        <v>48</v>
      </c>
      <c r="Q14" s="52">
        <v>52</v>
      </c>
      <c r="R14" s="52">
        <v>52</v>
      </c>
      <c r="S14" s="98">
        <f t="shared" si="0"/>
        <v>0</v>
      </c>
      <c r="T14" s="98">
        <f t="shared" si="1"/>
        <v>1</v>
      </c>
      <c r="U14" s="52">
        <f t="shared" si="2"/>
        <v>0</v>
      </c>
      <c r="V14" s="52">
        <f t="shared" si="3"/>
        <v>26</v>
      </c>
      <c r="W14" s="98">
        <f>R14/R12</f>
        <v>0.54736842105263162</v>
      </c>
    </row>
    <row r="15" spans="2:23" x14ac:dyDescent="0.25">
      <c r="B15" s="97" t="s">
        <v>62</v>
      </c>
      <c r="C15" s="52">
        <v>19</v>
      </c>
      <c r="D15" s="52">
        <v>18</v>
      </c>
      <c r="E15" s="52">
        <v>6</v>
      </c>
      <c r="F15" s="52">
        <v>7</v>
      </c>
      <c r="G15" s="52">
        <v>12</v>
      </c>
      <c r="H15" s="52">
        <v>11</v>
      </c>
      <c r="I15" s="98">
        <f t="shared" si="4"/>
        <v>-8.333333333333337E-2</v>
      </c>
      <c r="J15" s="98">
        <f t="shared" si="5"/>
        <v>-0.38888888888888884</v>
      </c>
      <c r="K15" s="52">
        <f t="shared" si="6"/>
        <v>-1</v>
      </c>
      <c r="L15" s="52">
        <f t="shared" si="7"/>
        <v>-7</v>
      </c>
      <c r="M15" s="98">
        <f>H15/H12</f>
        <v>0.12222222222222222</v>
      </c>
      <c r="N15" s="52">
        <v>3</v>
      </c>
      <c r="O15" s="52">
        <v>11</v>
      </c>
      <c r="P15" s="52">
        <v>12</v>
      </c>
      <c r="Q15" s="52">
        <v>11</v>
      </c>
      <c r="R15" s="52">
        <v>11</v>
      </c>
      <c r="S15" s="98">
        <f t="shared" si="0"/>
        <v>0</v>
      </c>
      <c r="T15" s="98">
        <f t="shared" si="1"/>
        <v>2.6666666666666665</v>
      </c>
      <c r="U15" s="52">
        <f t="shared" si="2"/>
        <v>0</v>
      </c>
      <c r="V15" s="52">
        <f t="shared" si="3"/>
        <v>8</v>
      </c>
      <c r="W15" s="98">
        <f>R15/R12</f>
        <v>0.11578947368421053</v>
      </c>
    </row>
    <row r="16" spans="2:23" x14ac:dyDescent="0.25">
      <c r="B16" s="94" t="s">
        <v>63</v>
      </c>
      <c r="C16" s="95">
        <v>38</v>
      </c>
      <c r="D16" s="95">
        <v>38</v>
      </c>
      <c r="E16" s="95">
        <v>18</v>
      </c>
      <c r="F16" s="95">
        <v>17</v>
      </c>
      <c r="G16" s="95">
        <v>24</v>
      </c>
      <c r="H16" s="95">
        <v>29</v>
      </c>
      <c r="I16" s="96">
        <f t="shared" si="4"/>
        <v>0.20833333333333326</v>
      </c>
      <c r="J16" s="96">
        <f t="shared" si="5"/>
        <v>-0.23684210526315785</v>
      </c>
      <c r="K16" s="95">
        <f t="shared" si="6"/>
        <v>5</v>
      </c>
      <c r="L16" s="95">
        <f t="shared" si="7"/>
        <v>-9</v>
      </c>
      <c r="M16" s="96">
        <f>H16/H12</f>
        <v>0.32222222222222224</v>
      </c>
      <c r="N16" s="95">
        <v>15</v>
      </c>
      <c r="O16" s="95">
        <v>19</v>
      </c>
      <c r="P16" s="95">
        <v>24</v>
      </c>
      <c r="Q16" s="95">
        <v>28</v>
      </c>
      <c r="R16" s="95">
        <v>32</v>
      </c>
      <c r="S16" s="96">
        <f t="shared" si="0"/>
        <v>0.14285714285714279</v>
      </c>
      <c r="T16" s="96">
        <f t="shared" si="1"/>
        <v>1.1333333333333333</v>
      </c>
      <c r="U16" s="95">
        <f t="shared" si="2"/>
        <v>4</v>
      </c>
      <c r="V16" s="95">
        <f t="shared" si="3"/>
        <v>17</v>
      </c>
      <c r="W16" s="96">
        <f>R16/R12</f>
        <v>0.33684210526315789</v>
      </c>
    </row>
    <row r="17" spans="2:23" x14ac:dyDescent="0.25">
      <c r="B17" s="91" t="s">
        <v>47</v>
      </c>
      <c r="C17" s="99">
        <v>6</v>
      </c>
      <c r="D17" s="99">
        <v>6</v>
      </c>
      <c r="E17" s="99">
        <v>3</v>
      </c>
      <c r="F17" s="99">
        <v>4</v>
      </c>
      <c r="G17" s="99">
        <v>5</v>
      </c>
      <c r="H17" s="99">
        <v>4</v>
      </c>
      <c r="I17" s="100">
        <f t="shared" si="4"/>
        <v>-0.19999999999999996</v>
      </c>
      <c r="J17" s="100">
        <f t="shared" si="5"/>
        <v>-0.33333333333333337</v>
      </c>
      <c r="K17" s="99">
        <f t="shared" si="6"/>
        <v>-1</v>
      </c>
      <c r="L17" s="99">
        <f t="shared" si="7"/>
        <v>-2</v>
      </c>
      <c r="M17" s="93">
        <f>H17/H17</f>
        <v>1</v>
      </c>
      <c r="N17" s="99">
        <v>4</v>
      </c>
      <c r="O17" s="99">
        <v>4</v>
      </c>
      <c r="P17" s="99">
        <v>5</v>
      </c>
      <c r="Q17" s="99">
        <v>4</v>
      </c>
      <c r="R17" s="99">
        <v>6</v>
      </c>
      <c r="S17" s="100">
        <f t="shared" si="0"/>
        <v>0.5</v>
      </c>
      <c r="T17" s="100">
        <f t="shared" si="1"/>
        <v>0.5</v>
      </c>
      <c r="U17" s="99">
        <f t="shared" si="2"/>
        <v>2</v>
      </c>
      <c r="V17" s="99">
        <f t="shared" si="3"/>
        <v>2</v>
      </c>
      <c r="W17" s="93">
        <f>R17/R17</f>
        <v>1</v>
      </c>
    </row>
    <row r="18" spans="2:23" x14ac:dyDescent="0.25">
      <c r="B18" s="94" t="s">
        <v>60</v>
      </c>
      <c r="C18" s="95">
        <v>5</v>
      </c>
      <c r="D18" s="95">
        <v>5</v>
      </c>
      <c r="E18" s="95">
        <v>2</v>
      </c>
      <c r="F18" s="95">
        <v>3</v>
      </c>
      <c r="G18" s="95">
        <v>4</v>
      </c>
      <c r="H18" s="95">
        <v>3</v>
      </c>
      <c r="I18" s="96">
        <f t="shared" si="4"/>
        <v>-0.25</v>
      </c>
      <c r="J18" s="96">
        <f t="shared" si="5"/>
        <v>-0.4</v>
      </c>
      <c r="K18" s="95">
        <f t="shared" si="6"/>
        <v>-1</v>
      </c>
      <c r="L18" s="95">
        <f t="shared" si="7"/>
        <v>-2</v>
      </c>
      <c r="M18" s="96">
        <f>H18/H17</f>
        <v>0.75</v>
      </c>
      <c r="N18" s="95">
        <v>3</v>
      </c>
      <c r="O18" s="95">
        <v>3</v>
      </c>
      <c r="P18" s="95">
        <v>4</v>
      </c>
      <c r="Q18" s="95">
        <v>3</v>
      </c>
      <c r="R18" s="95">
        <v>5</v>
      </c>
      <c r="S18" s="96">
        <f t="shared" si="0"/>
        <v>0.66666666666666674</v>
      </c>
      <c r="T18" s="96">
        <f t="shared" si="1"/>
        <v>0.66666666666666674</v>
      </c>
      <c r="U18" s="95">
        <f t="shared" si="2"/>
        <v>2</v>
      </c>
      <c r="V18" s="95">
        <f t="shared" si="3"/>
        <v>2</v>
      </c>
      <c r="W18" s="96">
        <f>R18/R17</f>
        <v>0.83333333333333337</v>
      </c>
    </row>
    <row r="19" spans="2:23" x14ac:dyDescent="0.25">
      <c r="B19" s="97" t="s">
        <v>61</v>
      </c>
      <c r="C19" s="52">
        <v>3</v>
      </c>
      <c r="D19" s="52">
        <v>3</v>
      </c>
      <c r="E19" s="52">
        <v>0</v>
      </c>
      <c r="F19" s="52">
        <v>0</v>
      </c>
      <c r="G19" s="52">
        <v>0</v>
      </c>
      <c r="H19" s="52">
        <v>0</v>
      </c>
      <c r="I19" s="98" t="str">
        <f t="shared" si="4"/>
        <v>-</v>
      </c>
      <c r="J19" s="98">
        <f t="shared" si="5"/>
        <v>-1</v>
      </c>
      <c r="K19" s="52">
        <f t="shared" si="6"/>
        <v>0</v>
      </c>
      <c r="L19" s="52">
        <f t="shared" si="7"/>
        <v>-3</v>
      </c>
      <c r="M19" s="98">
        <f>H19/H17</f>
        <v>0</v>
      </c>
      <c r="N19" s="52">
        <v>0</v>
      </c>
      <c r="O19" s="52">
        <v>3</v>
      </c>
      <c r="P19" s="52">
        <v>0</v>
      </c>
      <c r="Q19" s="52">
        <v>3</v>
      </c>
      <c r="R19" s="52">
        <v>0</v>
      </c>
      <c r="S19" s="98">
        <f t="shared" si="0"/>
        <v>-1</v>
      </c>
      <c r="T19" s="98" t="str">
        <f t="shared" si="1"/>
        <v>-</v>
      </c>
      <c r="U19" s="52">
        <f t="shared" si="2"/>
        <v>-3</v>
      </c>
      <c r="V19" s="52">
        <f t="shared" si="3"/>
        <v>0</v>
      </c>
      <c r="W19" s="98">
        <f>R19/R17</f>
        <v>0</v>
      </c>
    </row>
    <row r="20" spans="2:23" x14ac:dyDescent="0.25">
      <c r="B20" s="97" t="s">
        <v>62</v>
      </c>
      <c r="C20" s="52">
        <v>2</v>
      </c>
      <c r="D20" s="52">
        <v>2</v>
      </c>
      <c r="E20" s="52">
        <v>0</v>
      </c>
      <c r="F20" s="52">
        <v>0</v>
      </c>
      <c r="G20" s="52">
        <v>0</v>
      </c>
      <c r="H20" s="52">
        <v>0</v>
      </c>
      <c r="I20" s="98" t="str">
        <f t="shared" si="4"/>
        <v>-</v>
      </c>
      <c r="J20" s="98">
        <f t="shared" si="5"/>
        <v>-1</v>
      </c>
      <c r="K20" s="52">
        <f t="shared" si="6"/>
        <v>0</v>
      </c>
      <c r="L20" s="52">
        <f t="shared" si="7"/>
        <v>-2</v>
      </c>
      <c r="M20" s="98">
        <f>H20/H17</f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98" t="str">
        <f t="shared" si="0"/>
        <v>-</v>
      </c>
      <c r="T20" s="98" t="str">
        <f t="shared" si="1"/>
        <v>-</v>
      </c>
      <c r="U20" s="52">
        <f t="shared" si="2"/>
        <v>0</v>
      </c>
      <c r="V20" s="52">
        <f t="shared" si="3"/>
        <v>0</v>
      </c>
      <c r="W20" s="98">
        <f>R20/R17</f>
        <v>0</v>
      </c>
    </row>
    <row r="21" spans="2:23" x14ac:dyDescent="0.25">
      <c r="B21" s="94" t="s">
        <v>63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6" t="str">
        <f t="shared" si="4"/>
        <v>-</v>
      </c>
      <c r="J21" s="96" t="str">
        <f t="shared" si="5"/>
        <v>-</v>
      </c>
      <c r="K21" s="95">
        <f t="shared" si="6"/>
        <v>0</v>
      </c>
      <c r="L21" s="95">
        <f t="shared" si="7"/>
        <v>0</v>
      </c>
      <c r="M21" s="96">
        <f>H21/H17</f>
        <v>0</v>
      </c>
      <c r="N21" s="95" t="s">
        <v>231</v>
      </c>
      <c r="O21" s="95" t="s">
        <v>231</v>
      </c>
      <c r="P21" s="95" t="s">
        <v>231</v>
      </c>
      <c r="Q21" s="95" t="s">
        <v>231</v>
      </c>
      <c r="R21" s="95" t="s">
        <v>231</v>
      </c>
      <c r="S21" s="96" t="str">
        <f t="shared" si="0"/>
        <v>-</v>
      </c>
      <c r="T21" s="96" t="str">
        <f t="shared" si="1"/>
        <v>-</v>
      </c>
      <c r="U21" s="95" t="str">
        <f t="shared" si="2"/>
        <v>-</v>
      </c>
      <c r="V21" s="95" t="str">
        <f t="shared" si="3"/>
        <v>-</v>
      </c>
      <c r="W21" s="96" t="e">
        <f>R21/R17</f>
        <v>#VALUE!</v>
      </c>
    </row>
    <row r="22" spans="2:23" x14ac:dyDescent="0.25">
      <c r="B22" s="91" t="s">
        <v>46</v>
      </c>
      <c r="C22" s="99">
        <v>13</v>
      </c>
      <c r="D22" s="99">
        <v>13</v>
      </c>
      <c r="E22" s="99">
        <v>4</v>
      </c>
      <c r="F22" s="99">
        <v>4</v>
      </c>
      <c r="G22" s="99">
        <v>5</v>
      </c>
      <c r="H22" s="99">
        <v>7</v>
      </c>
      <c r="I22" s="100">
        <f t="shared" si="4"/>
        <v>0.39999999999999991</v>
      </c>
      <c r="J22" s="100">
        <f t="shared" si="5"/>
        <v>-0.46153846153846156</v>
      </c>
      <c r="K22" s="99">
        <f t="shared" si="6"/>
        <v>2</v>
      </c>
      <c r="L22" s="99">
        <f t="shared" si="7"/>
        <v>-6</v>
      </c>
      <c r="M22" s="100">
        <f>H22/H22</f>
        <v>1</v>
      </c>
      <c r="N22" s="99">
        <v>2</v>
      </c>
      <c r="O22" s="99">
        <v>4</v>
      </c>
      <c r="P22" s="99">
        <v>6</v>
      </c>
      <c r="Q22" s="99">
        <v>7</v>
      </c>
      <c r="R22" s="99">
        <v>7</v>
      </c>
      <c r="S22" s="100">
        <f t="shared" si="0"/>
        <v>0</v>
      </c>
      <c r="T22" s="100">
        <f t="shared" si="1"/>
        <v>2.5</v>
      </c>
      <c r="U22" s="99">
        <f t="shared" si="2"/>
        <v>0</v>
      </c>
      <c r="V22" s="99">
        <f t="shared" si="3"/>
        <v>5</v>
      </c>
      <c r="W22" s="100">
        <f>R22/R22</f>
        <v>1</v>
      </c>
    </row>
    <row r="23" spans="2:23" x14ac:dyDescent="0.25">
      <c r="B23" s="94" t="s">
        <v>60</v>
      </c>
      <c r="C23" s="95">
        <v>7</v>
      </c>
      <c r="D23" s="95">
        <v>7</v>
      </c>
      <c r="E23" s="95">
        <v>3</v>
      </c>
      <c r="F23" s="95">
        <v>4</v>
      </c>
      <c r="G23" s="95">
        <v>5</v>
      </c>
      <c r="H23" s="95">
        <v>6</v>
      </c>
      <c r="I23" s="96">
        <f t="shared" si="4"/>
        <v>0.19999999999999996</v>
      </c>
      <c r="J23" s="96">
        <f t="shared" si="5"/>
        <v>-0.1428571428571429</v>
      </c>
      <c r="K23" s="95">
        <f t="shared" si="6"/>
        <v>1</v>
      </c>
      <c r="L23" s="95">
        <f t="shared" si="7"/>
        <v>-1</v>
      </c>
      <c r="M23" s="96">
        <f>H23/H22</f>
        <v>0.8571428571428571</v>
      </c>
      <c r="N23" s="95">
        <v>2</v>
      </c>
      <c r="O23" s="95">
        <v>4</v>
      </c>
      <c r="P23" s="95">
        <v>6</v>
      </c>
      <c r="Q23" s="95">
        <v>6</v>
      </c>
      <c r="R23" s="95">
        <v>6</v>
      </c>
      <c r="S23" s="96">
        <f t="shared" si="0"/>
        <v>0</v>
      </c>
      <c r="T23" s="96">
        <f t="shared" si="1"/>
        <v>2</v>
      </c>
      <c r="U23" s="95">
        <f t="shared" si="2"/>
        <v>0</v>
      </c>
      <c r="V23" s="95">
        <f t="shared" si="3"/>
        <v>4</v>
      </c>
      <c r="W23" s="96">
        <f>R23/R22</f>
        <v>0.8571428571428571</v>
      </c>
    </row>
    <row r="24" spans="2:23" x14ac:dyDescent="0.25">
      <c r="B24" s="94" t="s">
        <v>63</v>
      </c>
      <c r="C24" s="95">
        <v>6</v>
      </c>
      <c r="D24" s="95">
        <v>6</v>
      </c>
      <c r="E24" s="95">
        <v>1</v>
      </c>
      <c r="F24" s="95">
        <v>0</v>
      </c>
      <c r="G24" s="95">
        <v>0</v>
      </c>
      <c r="H24" s="95">
        <v>0</v>
      </c>
      <c r="I24" s="96" t="str">
        <f t="shared" si="4"/>
        <v>-</v>
      </c>
      <c r="J24" s="96">
        <f t="shared" si="5"/>
        <v>-1</v>
      </c>
      <c r="K24" s="95">
        <f t="shared" si="6"/>
        <v>0</v>
      </c>
      <c r="L24" s="95">
        <f t="shared" si="7"/>
        <v>-6</v>
      </c>
      <c r="M24" s="96">
        <f>H24/H22</f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6" t="str">
        <f t="shared" si="0"/>
        <v>-</v>
      </c>
      <c r="T24" s="96" t="str">
        <f t="shared" si="1"/>
        <v>-</v>
      </c>
      <c r="U24" s="95">
        <f t="shared" si="2"/>
        <v>0</v>
      </c>
      <c r="V24" s="95">
        <f t="shared" si="3"/>
        <v>0</v>
      </c>
      <c r="W24" s="96">
        <f>R24/R22</f>
        <v>0</v>
      </c>
    </row>
    <row r="25" spans="2:23" x14ac:dyDescent="0.25">
      <c r="B25" s="91" t="s">
        <v>47</v>
      </c>
      <c r="C25" s="99">
        <v>6</v>
      </c>
      <c r="D25" s="99">
        <v>6</v>
      </c>
      <c r="E25" s="99">
        <v>3</v>
      </c>
      <c r="F25" s="99">
        <v>4</v>
      </c>
      <c r="G25" s="99">
        <v>5</v>
      </c>
      <c r="H25" s="99">
        <v>4</v>
      </c>
      <c r="I25" s="100">
        <f t="shared" si="4"/>
        <v>-0.19999999999999996</v>
      </c>
      <c r="J25" s="100">
        <f t="shared" si="5"/>
        <v>-0.33333333333333337</v>
      </c>
      <c r="K25" s="99">
        <f t="shared" si="6"/>
        <v>-1</v>
      </c>
      <c r="L25" s="99">
        <f t="shared" si="7"/>
        <v>-2</v>
      </c>
      <c r="M25" s="93">
        <f>H25/H25</f>
        <v>1</v>
      </c>
      <c r="N25" s="99">
        <v>4</v>
      </c>
      <c r="O25" s="99">
        <v>4</v>
      </c>
      <c r="P25" s="99">
        <v>5</v>
      </c>
      <c r="Q25" s="99">
        <v>4</v>
      </c>
      <c r="R25" s="99">
        <v>6</v>
      </c>
      <c r="S25" s="100">
        <f t="shared" si="0"/>
        <v>0.5</v>
      </c>
      <c r="T25" s="100">
        <f t="shared" si="1"/>
        <v>0.5</v>
      </c>
      <c r="U25" s="99">
        <f t="shared" si="2"/>
        <v>2</v>
      </c>
      <c r="V25" s="99">
        <f t="shared" si="3"/>
        <v>2</v>
      </c>
      <c r="W25" s="93">
        <f>R25/R25</f>
        <v>1</v>
      </c>
    </row>
    <row r="26" spans="2:23" x14ac:dyDescent="0.25">
      <c r="B26" s="94" t="s">
        <v>60</v>
      </c>
      <c r="C26" s="95">
        <v>5</v>
      </c>
      <c r="D26" s="95">
        <v>5</v>
      </c>
      <c r="E26" s="95">
        <v>2</v>
      </c>
      <c r="F26" s="95">
        <v>3</v>
      </c>
      <c r="G26" s="95">
        <v>4</v>
      </c>
      <c r="H26" s="95">
        <v>3</v>
      </c>
      <c r="I26" s="96">
        <f t="shared" si="4"/>
        <v>-0.25</v>
      </c>
      <c r="J26" s="96">
        <f t="shared" si="5"/>
        <v>-0.4</v>
      </c>
      <c r="K26" s="95">
        <f t="shared" si="6"/>
        <v>-1</v>
      </c>
      <c r="L26" s="95">
        <f t="shared" si="7"/>
        <v>-2</v>
      </c>
      <c r="M26" s="96">
        <f>H26/H25</f>
        <v>0.75</v>
      </c>
      <c r="N26" s="95">
        <v>3</v>
      </c>
      <c r="O26" s="95">
        <v>3</v>
      </c>
      <c r="P26" s="95">
        <v>4</v>
      </c>
      <c r="Q26" s="95">
        <v>3</v>
      </c>
      <c r="R26" s="95">
        <v>5</v>
      </c>
      <c r="S26" s="96">
        <f t="shared" si="0"/>
        <v>0.66666666666666674</v>
      </c>
      <c r="T26" s="96">
        <f t="shared" si="1"/>
        <v>0.66666666666666674</v>
      </c>
      <c r="U26" s="95">
        <f t="shared" si="2"/>
        <v>2</v>
      </c>
      <c r="V26" s="95">
        <f t="shared" si="3"/>
        <v>2</v>
      </c>
      <c r="W26" s="96">
        <f>R26/R25</f>
        <v>0.83333333333333337</v>
      </c>
    </row>
    <row r="27" spans="2:23" x14ac:dyDescent="0.25">
      <c r="B27" s="97" t="s">
        <v>61</v>
      </c>
      <c r="C27" s="52">
        <v>3</v>
      </c>
      <c r="D27" s="52">
        <v>3</v>
      </c>
      <c r="E27" s="52">
        <v>0</v>
      </c>
      <c r="F27" s="52">
        <v>0</v>
      </c>
      <c r="G27" s="52">
        <v>0</v>
      </c>
      <c r="H27" s="52">
        <v>0</v>
      </c>
      <c r="I27" s="98" t="str">
        <f t="shared" si="4"/>
        <v>-</v>
      </c>
      <c r="J27" s="98">
        <f t="shared" si="5"/>
        <v>-1</v>
      </c>
      <c r="K27" s="52">
        <f t="shared" si="6"/>
        <v>0</v>
      </c>
      <c r="L27" s="52">
        <f t="shared" si="7"/>
        <v>-3</v>
      </c>
      <c r="M27" s="98">
        <f>H27/H25</f>
        <v>0</v>
      </c>
      <c r="N27" s="52">
        <v>0</v>
      </c>
      <c r="O27" s="52">
        <v>3</v>
      </c>
      <c r="P27" s="52">
        <v>0</v>
      </c>
      <c r="Q27" s="52">
        <v>3</v>
      </c>
      <c r="R27" s="52">
        <v>0</v>
      </c>
      <c r="S27" s="98">
        <f t="shared" si="0"/>
        <v>-1</v>
      </c>
      <c r="T27" s="98" t="str">
        <f t="shared" si="1"/>
        <v>-</v>
      </c>
      <c r="U27" s="52">
        <f t="shared" si="2"/>
        <v>-3</v>
      </c>
      <c r="V27" s="52">
        <f t="shared" si="3"/>
        <v>0</v>
      </c>
      <c r="W27" s="98">
        <f>R27/R25</f>
        <v>0</v>
      </c>
    </row>
    <row r="28" spans="2:23" x14ac:dyDescent="0.25">
      <c r="B28" s="97" t="s">
        <v>62</v>
      </c>
      <c r="C28" s="52">
        <v>2</v>
      </c>
      <c r="D28" s="52">
        <v>2</v>
      </c>
      <c r="E28" s="52">
        <v>0</v>
      </c>
      <c r="F28" s="52">
        <v>0</v>
      </c>
      <c r="G28" s="52">
        <v>0</v>
      </c>
      <c r="H28" s="52">
        <v>0</v>
      </c>
      <c r="I28" s="98" t="str">
        <f t="shared" si="4"/>
        <v>-</v>
      </c>
      <c r="J28" s="98">
        <f t="shared" si="5"/>
        <v>-1</v>
      </c>
      <c r="K28" s="52">
        <f t="shared" si="6"/>
        <v>0</v>
      </c>
      <c r="L28" s="52">
        <f t="shared" si="7"/>
        <v>-2</v>
      </c>
      <c r="M28" s="98">
        <f>H28/H25</f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98" t="str">
        <f t="shared" si="0"/>
        <v>-</v>
      </c>
      <c r="T28" s="98" t="str">
        <f t="shared" si="1"/>
        <v>-</v>
      </c>
      <c r="U28" s="52">
        <f t="shared" si="2"/>
        <v>0</v>
      </c>
      <c r="V28" s="52">
        <f t="shared" si="3"/>
        <v>0</v>
      </c>
      <c r="W28" s="98">
        <f>R28/R25</f>
        <v>0</v>
      </c>
    </row>
    <row r="29" spans="2:23" x14ac:dyDescent="0.25">
      <c r="B29" s="91" t="s">
        <v>48</v>
      </c>
      <c r="C29" s="99">
        <v>79</v>
      </c>
      <c r="D29" s="99">
        <v>78</v>
      </c>
      <c r="E29" s="99">
        <v>33</v>
      </c>
      <c r="F29" s="99">
        <v>37</v>
      </c>
      <c r="G29" s="99">
        <v>59</v>
      </c>
      <c r="H29" s="99">
        <v>62</v>
      </c>
      <c r="I29" s="100">
        <f t="shared" si="4"/>
        <v>5.0847457627118731E-2</v>
      </c>
      <c r="J29" s="100">
        <f t="shared" si="5"/>
        <v>-0.20512820512820518</v>
      </c>
      <c r="K29" s="99">
        <f t="shared" si="6"/>
        <v>3</v>
      </c>
      <c r="L29" s="99">
        <f t="shared" si="7"/>
        <v>-16</v>
      </c>
      <c r="M29" s="93">
        <f>H29/H29</f>
        <v>1</v>
      </c>
      <c r="N29" s="99">
        <v>27</v>
      </c>
      <c r="O29" s="99">
        <v>52</v>
      </c>
      <c r="P29" s="99">
        <v>59</v>
      </c>
      <c r="Q29" s="99">
        <v>62</v>
      </c>
      <c r="R29" s="99">
        <v>64</v>
      </c>
      <c r="S29" s="100">
        <f t="shared" si="0"/>
        <v>3.2258064516129004E-2</v>
      </c>
      <c r="T29" s="100">
        <f t="shared" si="1"/>
        <v>1.3703703703703702</v>
      </c>
      <c r="U29" s="99">
        <f t="shared" si="2"/>
        <v>2</v>
      </c>
      <c r="V29" s="99">
        <f t="shared" si="3"/>
        <v>37</v>
      </c>
      <c r="W29" s="93">
        <f>R29/R29</f>
        <v>1</v>
      </c>
    </row>
    <row r="30" spans="2:23" x14ac:dyDescent="0.25">
      <c r="B30" s="94" t="s">
        <v>60</v>
      </c>
      <c r="C30" s="95">
        <v>56</v>
      </c>
      <c r="D30" s="95">
        <v>54</v>
      </c>
      <c r="E30" s="95">
        <v>21</v>
      </c>
      <c r="F30" s="95">
        <v>25</v>
      </c>
      <c r="G30" s="95">
        <v>41</v>
      </c>
      <c r="H30" s="95">
        <v>43</v>
      </c>
      <c r="I30" s="96">
        <f t="shared" si="4"/>
        <v>4.8780487804878092E-2</v>
      </c>
      <c r="J30" s="96">
        <f t="shared" si="5"/>
        <v>-0.20370370370370372</v>
      </c>
      <c r="K30" s="95">
        <f t="shared" si="6"/>
        <v>2</v>
      </c>
      <c r="L30" s="95">
        <f t="shared" si="7"/>
        <v>-11</v>
      </c>
      <c r="M30" s="96">
        <f>H30/H29</f>
        <v>0.69354838709677424</v>
      </c>
      <c r="N30" s="95">
        <v>15</v>
      </c>
      <c r="O30" s="95">
        <v>37</v>
      </c>
      <c r="P30" s="95">
        <v>40</v>
      </c>
      <c r="Q30" s="95">
        <v>43</v>
      </c>
      <c r="R30" s="95">
        <v>45</v>
      </c>
      <c r="S30" s="96">
        <f t="shared" si="0"/>
        <v>4.6511627906976827E-2</v>
      </c>
      <c r="T30" s="96">
        <f t="shared" si="1"/>
        <v>2</v>
      </c>
      <c r="U30" s="95">
        <f t="shared" si="2"/>
        <v>2</v>
      </c>
      <c r="V30" s="95">
        <f t="shared" si="3"/>
        <v>30</v>
      </c>
      <c r="W30" s="96">
        <f>R30/R29</f>
        <v>0.703125</v>
      </c>
    </row>
    <row r="31" spans="2:23" x14ac:dyDescent="0.25">
      <c r="B31" s="97" t="s">
        <v>61</v>
      </c>
      <c r="C31" s="52">
        <v>28</v>
      </c>
      <c r="D31" s="52">
        <v>27</v>
      </c>
      <c r="E31" s="52">
        <v>11</v>
      </c>
      <c r="F31" s="52">
        <v>14</v>
      </c>
      <c r="G31" s="52">
        <v>25</v>
      </c>
      <c r="H31" s="52">
        <v>26</v>
      </c>
      <c r="I31" s="98">
        <f t="shared" si="4"/>
        <v>4.0000000000000036E-2</v>
      </c>
      <c r="J31" s="98">
        <f t="shared" si="5"/>
        <v>-3.703703703703709E-2</v>
      </c>
      <c r="K31" s="52">
        <f t="shared" si="6"/>
        <v>1</v>
      </c>
      <c r="L31" s="52">
        <f t="shared" si="7"/>
        <v>-1</v>
      </c>
      <c r="M31" s="98">
        <f>H31/H29</f>
        <v>0.41935483870967744</v>
      </c>
      <c r="N31" s="52">
        <v>9</v>
      </c>
      <c r="O31" s="52">
        <v>21</v>
      </c>
      <c r="P31" s="52">
        <v>24</v>
      </c>
      <c r="Q31" s="52">
        <v>26</v>
      </c>
      <c r="R31" s="52">
        <v>28</v>
      </c>
      <c r="S31" s="98">
        <f t="shared" si="0"/>
        <v>7.6923076923076872E-2</v>
      </c>
      <c r="T31" s="98">
        <f t="shared" si="1"/>
        <v>2.1111111111111112</v>
      </c>
      <c r="U31" s="52">
        <f t="shared" si="2"/>
        <v>2</v>
      </c>
      <c r="V31" s="52">
        <f t="shared" si="3"/>
        <v>19</v>
      </c>
      <c r="W31" s="98">
        <f>R31/R29</f>
        <v>0.4375</v>
      </c>
    </row>
    <row r="32" spans="2:23" x14ac:dyDescent="0.25">
      <c r="B32" s="97" t="s">
        <v>62</v>
      </c>
      <c r="C32" s="52">
        <v>28</v>
      </c>
      <c r="D32" s="52">
        <v>28</v>
      </c>
      <c r="E32" s="52">
        <v>10</v>
      </c>
      <c r="F32" s="52">
        <v>11</v>
      </c>
      <c r="G32" s="52">
        <v>16</v>
      </c>
      <c r="H32" s="52">
        <v>17</v>
      </c>
      <c r="I32" s="98">
        <f t="shared" si="4"/>
        <v>6.25E-2</v>
      </c>
      <c r="J32" s="98">
        <f t="shared" si="5"/>
        <v>-0.3928571428571429</v>
      </c>
      <c r="K32" s="52">
        <f t="shared" si="6"/>
        <v>1</v>
      </c>
      <c r="L32" s="52">
        <f t="shared" si="7"/>
        <v>-11</v>
      </c>
      <c r="M32" s="98">
        <f>H32/H29</f>
        <v>0.27419354838709675</v>
      </c>
      <c r="N32" s="52">
        <v>6</v>
      </c>
      <c r="O32" s="52">
        <v>16</v>
      </c>
      <c r="P32" s="52">
        <v>16</v>
      </c>
      <c r="Q32" s="52">
        <v>17</v>
      </c>
      <c r="R32" s="52">
        <v>17</v>
      </c>
      <c r="S32" s="98">
        <f t="shared" si="0"/>
        <v>0</v>
      </c>
      <c r="T32" s="98">
        <f t="shared" si="1"/>
        <v>1.8333333333333335</v>
      </c>
      <c r="U32" s="52">
        <f t="shared" si="2"/>
        <v>0</v>
      </c>
      <c r="V32" s="52">
        <f t="shared" si="3"/>
        <v>11</v>
      </c>
      <c r="W32" s="98">
        <f>R32/R29</f>
        <v>0.265625</v>
      </c>
    </row>
    <row r="33" spans="2:23" x14ac:dyDescent="0.25">
      <c r="B33" s="94" t="s">
        <v>63</v>
      </c>
      <c r="C33" s="95">
        <v>24</v>
      </c>
      <c r="D33" s="95">
        <v>24</v>
      </c>
      <c r="E33" s="95">
        <v>12</v>
      </c>
      <c r="F33" s="95">
        <v>12</v>
      </c>
      <c r="G33" s="95">
        <v>18</v>
      </c>
      <c r="H33" s="95">
        <v>19</v>
      </c>
      <c r="I33" s="96">
        <f t="shared" si="4"/>
        <v>5.555555555555558E-2</v>
      </c>
      <c r="J33" s="96">
        <f t="shared" si="5"/>
        <v>-0.20833333333333337</v>
      </c>
      <c r="K33" s="95">
        <f t="shared" si="6"/>
        <v>1</v>
      </c>
      <c r="L33" s="95">
        <f t="shared" si="7"/>
        <v>-5</v>
      </c>
      <c r="M33" s="96">
        <f>H33/H29</f>
        <v>0.30645161290322581</v>
      </c>
      <c r="N33" s="95">
        <v>12</v>
      </c>
      <c r="O33" s="95">
        <v>15</v>
      </c>
      <c r="P33" s="95">
        <v>19</v>
      </c>
      <c r="Q33" s="95">
        <v>19</v>
      </c>
      <c r="R33" s="95">
        <v>19</v>
      </c>
      <c r="S33" s="96">
        <f t="shared" si="0"/>
        <v>0</v>
      </c>
      <c r="T33" s="96">
        <f t="shared" si="1"/>
        <v>0.58333333333333326</v>
      </c>
      <c r="U33" s="95">
        <f t="shared" si="2"/>
        <v>0</v>
      </c>
      <c r="V33" s="95">
        <f t="shared" si="3"/>
        <v>7</v>
      </c>
      <c r="W33" s="96">
        <f>R33/R29</f>
        <v>0.296875</v>
      </c>
    </row>
    <row r="34" spans="2:23" x14ac:dyDescent="0.25">
      <c r="B34" s="91" t="s">
        <v>49</v>
      </c>
      <c r="C34" s="99">
        <v>9</v>
      </c>
      <c r="D34" s="99">
        <v>9</v>
      </c>
      <c r="E34" s="99">
        <v>4</v>
      </c>
      <c r="F34" s="99">
        <v>3</v>
      </c>
      <c r="G34" s="99">
        <v>5</v>
      </c>
      <c r="H34" s="99">
        <v>5</v>
      </c>
      <c r="I34" s="100">
        <f t="shared" si="4"/>
        <v>0</v>
      </c>
      <c r="J34" s="100">
        <f t="shared" si="5"/>
        <v>-0.44444444444444442</v>
      </c>
      <c r="K34" s="99">
        <f t="shared" si="6"/>
        <v>0</v>
      </c>
      <c r="L34" s="99">
        <f t="shared" si="7"/>
        <v>-4</v>
      </c>
      <c r="M34" s="93">
        <f>H34/H34</f>
        <v>1</v>
      </c>
      <c r="N34" s="99">
        <v>3</v>
      </c>
      <c r="O34" s="99">
        <v>4</v>
      </c>
      <c r="P34" s="99">
        <v>5</v>
      </c>
      <c r="Q34" s="99">
        <v>6</v>
      </c>
      <c r="R34" s="99">
        <v>6</v>
      </c>
      <c r="S34" s="100">
        <f t="shared" si="0"/>
        <v>0</v>
      </c>
      <c r="T34" s="100">
        <f t="shared" si="1"/>
        <v>1</v>
      </c>
      <c r="U34" s="99">
        <f t="shared" si="2"/>
        <v>0</v>
      </c>
      <c r="V34" s="99">
        <f t="shared" si="3"/>
        <v>3</v>
      </c>
      <c r="W34" s="93">
        <f>R34/R34</f>
        <v>1</v>
      </c>
    </row>
    <row r="35" spans="2:23" x14ac:dyDescent="0.25">
      <c r="B35" s="94" t="s">
        <v>60</v>
      </c>
      <c r="C35" s="95">
        <v>9</v>
      </c>
      <c r="D35" s="95">
        <v>9</v>
      </c>
      <c r="E35" s="95">
        <v>4</v>
      </c>
      <c r="F35" s="95">
        <v>3</v>
      </c>
      <c r="G35" s="95">
        <v>5</v>
      </c>
      <c r="H35" s="95">
        <v>5</v>
      </c>
      <c r="I35" s="96">
        <f t="shared" si="4"/>
        <v>0</v>
      </c>
      <c r="J35" s="96">
        <f t="shared" si="5"/>
        <v>-0.44444444444444442</v>
      </c>
      <c r="K35" s="95">
        <f t="shared" si="6"/>
        <v>0</v>
      </c>
      <c r="L35" s="95">
        <f t="shared" si="7"/>
        <v>-4</v>
      </c>
      <c r="M35" s="96">
        <f>H35/H34</f>
        <v>1</v>
      </c>
      <c r="N35" s="95">
        <v>3</v>
      </c>
      <c r="O35" s="95">
        <v>4</v>
      </c>
      <c r="P35" s="95">
        <v>5</v>
      </c>
      <c r="Q35" s="95">
        <v>6</v>
      </c>
      <c r="R35" s="95">
        <v>6</v>
      </c>
      <c r="S35" s="96">
        <f t="shared" si="0"/>
        <v>0</v>
      </c>
      <c r="T35" s="96">
        <f t="shared" si="1"/>
        <v>1</v>
      </c>
      <c r="U35" s="95">
        <f t="shared" si="2"/>
        <v>0</v>
      </c>
      <c r="V35" s="95">
        <f t="shared" si="3"/>
        <v>3</v>
      </c>
      <c r="W35" s="96">
        <f>R35/R34</f>
        <v>1</v>
      </c>
    </row>
    <row r="36" spans="2:23" x14ac:dyDescent="0.25">
      <c r="B36" s="91" t="s">
        <v>50</v>
      </c>
      <c r="C36" s="99">
        <v>15</v>
      </c>
      <c r="D36" s="99">
        <v>15</v>
      </c>
      <c r="E36" s="99">
        <v>6</v>
      </c>
      <c r="F36" s="99">
        <v>7</v>
      </c>
      <c r="G36" s="99">
        <v>11</v>
      </c>
      <c r="H36" s="99">
        <v>12</v>
      </c>
      <c r="I36" s="100">
        <f t="shared" si="4"/>
        <v>9.0909090909090828E-2</v>
      </c>
      <c r="J36" s="100">
        <f t="shared" si="5"/>
        <v>-0.19999999999999996</v>
      </c>
      <c r="K36" s="99">
        <f t="shared" si="6"/>
        <v>1</v>
      </c>
      <c r="L36" s="99">
        <f t="shared" si="7"/>
        <v>-3</v>
      </c>
      <c r="M36" s="100">
        <f>H36/H36</f>
        <v>1</v>
      </c>
      <c r="N36" s="99">
        <v>4</v>
      </c>
      <c r="O36" s="99">
        <v>10</v>
      </c>
      <c r="P36" s="99">
        <v>12</v>
      </c>
      <c r="Q36" s="99">
        <v>11</v>
      </c>
      <c r="R36" s="99">
        <v>12</v>
      </c>
      <c r="S36" s="100">
        <f t="shared" si="0"/>
        <v>9.0909090909090828E-2</v>
      </c>
      <c r="T36" s="100">
        <f t="shared" si="1"/>
        <v>2</v>
      </c>
      <c r="U36" s="99">
        <f t="shared" si="2"/>
        <v>1</v>
      </c>
      <c r="V36" s="99">
        <f t="shared" si="3"/>
        <v>8</v>
      </c>
      <c r="W36" s="100">
        <f>R36/R36</f>
        <v>1</v>
      </c>
    </row>
    <row r="37" spans="2:23" x14ac:dyDescent="0.25">
      <c r="B37" s="94" t="s">
        <v>60</v>
      </c>
      <c r="C37" s="95">
        <v>5</v>
      </c>
      <c r="D37" s="95">
        <v>5</v>
      </c>
      <c r="E37" s="95">
        <v>2</v>
      </c>
      <c r="F37" s="95">
        <v>3</v>
      </c>
      <c r="G37" s="95">
        <v>6</v>
      </c>
      <c r="H37" s="95">
        <v>6</v>
      </c>
      <c r="I37" s="96">
        <f t="shared" si="4"/>
        <v>0</v>
      </c>
      <c r="J37" s="96">
        <f t="shared" si="5"/>
        <v>0.19999999999999996</v>
      </c>
      <c r="K37" s="95">
        <f t="shared" si="6"/>
        <v>0</v>
      </c>
      <c r="L37" s="95">
        <f t="shared" si="7"/>
        <v>1</v>
      </c>
      <c r="M37" s="96">
        <f>H37/H36</f>
        <v>0.5</v>
      </c>
      <c r="N37" s="95">
        <v>2</v>
      </c>
      <c r="O37" s="95">
        <v>5</v>
      </c>
      <c r="P37" s="95">
        <v>6</v>
      </c>
      <c r="Q37" s="95">
        <v>6</v>
      </c>
      <c r="R37" s="95">
        <v>6</v>
      </c>
      <c r="S37" s="96">
        <f t="shared" si="0"/>
        <v>0</v>
      </c>
      <c r="T37" s="96">
        <f t="shared" si="1"/>
        <v>2</v>
      </c>
      <c r="U37" s="95">
        <f t="shared" si="2"/>
        <v>0</v>
      </c>
      <c r="V37" s="95">
        <f t="shared" si="3"/>
        <v>4</v>
      </c>
      <c r="W37" s="96">
        <f>R37/R36</f>
        <v>0.5</v>
      </c>
    </row>
    <row r="38" spans="2:23" x14ac:dyDescent="0.25">
      <c r="B38" s="94" t="s">
        <v>63</v>
      </c>
      <c r="C38" s="95">
        <v>10</v>
      </c>
      <c r="D38" s="95">
        <v>10</v>
      </c>
      <c r="E38" s="95">
        <v>3</v>
      </c>
      <c r="F38" s="95">
        <v>3</v>
      </c>
      <c r="G38" s="95">
        <v>5</v>
      </c>
      <c r="H38" s="95">
        <v>6</v>
      </c>
      <c r="I38" s="96">
        <f t="shared" si="4"/>
        <v>0.19999999999999996</v>
      </c>
      <c r="J38" s="96">
        <f t="shared" si="5"/>
        <v>-0.4</v>
      </c>
      <c r="K38" s="95">
        <f t="shared" si="6"/>
        <v>1</v>
      </c>
      <c r="L38" s="95">
        <f t="shared" si="7"/>
        <v>-4</v>
      </c>
      <c r="M38" s="96">
        <f>H38/H36</f>
        <v>0.5</v>
      </c>
      <c r="N38" s="95">
        <v>2</v>
      </c>
      <c r="O38" s="95">
        <v>5</v>
      </c>
      <c r="P38" s="95">
        <v>6</v>
      </c>
      <c r="Q38" s="95">
        <v>5</v>
      </c>
      <c r="R38" s="95">
        <v>6</v>
      </c>
      <c r="S38" s="96">
        <f t="shared" si="0"/>
        <v>0.19999999999999996</v>
      </c>
      <c r="T38" s="96">
        <f t="shared" si="1"/>
        <v>2</v>
      </c>
      <c r="U38" s="95">
        <f t="shared" si="2"/>
        <v>1</v>
      </c>
      <c r="V38" s="95">
        <f t="shared" si="3"/>
        <v>4</v>
      </c>
      <c r="W38" s="96">
        <f>R38/R36</f>
        <v>0.5</v>
      </c>
    </row>
    <row r="39" spans="2:23" x14ac:dyDescent="0.25">
      <c r="B39" s="91" t="s">
        <v>51</v>
      </c>
      <c r="C39" s="99">
        <v>24</v>
      </c>
      <c r="D39" s="99">
        <v>23</v>
      </c>
      <c r="E39" s="99">
        <v>11</v>
      </c>
      <c r="F39" s="99">
        <v>12</v>
      </c>
      <c r="G39" s="99">
        <v>17</v>
      </c>
      <c r="H39" s="99">
        <v>19</v>
      </c>
      <c r="I39" s="100">
        <f t="shared" si="4"/>
        <v>0.11764705882352944</v>
      </c>
      <c r="J39" s="100">
        <f t="shared" si="5"/>
        <v>-0.17391304347826086</v>
      </c>
      <c r="K39" s="99">
        <f t="shared" si="6"/>
        <v>2</v>
      </c>
      <c r="L39" s="99">
        <f t="shared" si="7"/>
        <v>-4</v>
      </c>
      <c r="M39" s="93">
        <f>H39/H39</f>
        <v>1</v>
      </c>
      <c r="N39" s="99">
        <v>10</v>
      </c>
      <c r="O39" s="99">
        <v>14</v>
      </c>
      <c r="P39" s="99">
        <v>19</v>
      </c>
      <c r="Q39" s="99">
        <v>20</v>
      </c>
      <c r="R39" s="99">
        <v>20</v>
      </c>
      <c r="S39" s="100">
        <f t="shared" si="0"/>
        <v>0</v>
      </c>
      <c r="T39" s="100">
        <f t="shared" si="1"/>
        <v>1</v>
      </c>
      <c r="U39" s="99">
        <f t="shared" si="2"/>
        <v>0</v>
      </c>
      <c r="V39" s="99">
        <f t="shared" si="3"/>
        <v>10</v>
      </c>
      <c r="W39" s="93">
        <f>R39/R39</f>
        <v>1</v>
      </c>
    </row>
    <row r="40" spans="2:23" x14ac:dyDescent="0.25">
      <c r="B40" s="94" t="s">
        <v>60</v>
      </c>
      <c r="C40" s="95">
        <v>24</v>
      </c>
      <c r="D40" s="95">
        <v>23</v>
      </c>
      <c r="E40" s="95">
        <v>11</v>
      </c>
      <c r="F40" s="95">
        <v>12</v>
      </c>
      <c r="G40" s="95">
        <v>17</v>
      </c>
      <c r="H40" s="95">
        <v>19</v>
      </c>
      <c r="I40" s="96">
        <f t="shared" si="4"/>
        <v>0.11764705882352944</v>
      </c>
      <c r="J40" s="96">
        <f t="shared" si="5"/>
        <v>-0.17391304347826086</v>
      </c>
      <c r="K40" s="95">
        <f t="shared" si="6"/>
        <v>2</v>
      </c>
      <c r="L40" s="95">
        <f t="shared" si="7"/>
        <v>-4</v>
      </c>
      <c r="M40" s="96">
        <f>H40/H39</f>
        <v>1</v>
      </c>
      <c r="N40" s="95">
        <v>10</v>
      </c>
      <c r="O40" s="95">
        <v>14</v>
      </c>
      <c r="P40" s="95">
        <v>19</v>
      </c>
      <c r="Q40" s="95">
        <v>20</v>
      </c>
      <c r="R40" s="95">
        <v>20</v>
      </c>
      <c r="S40" s="96">
        <f t="shared" si="0"/>
        <v>0</v>
      </c>
      <c r="T40" s="96">
        <f t="shared" si="1"/>
        <v>1</v>
      </c>
      <c r="U40" s="95">
        <f t="shared" si="2"/>
        <v>0</v>
      </c>
      <c r="V40" s="95">
        <f t="shared" si="3"/>
        <v>10</v>
      </c>
      <c r="W40" s="96">
        <f>R40/R39</f>
        <v>1</v>
      </c>
    </row>
    <row r="41" spans="2:23" x14ac:dyDescent="0.25">
      <c r="B41" s="97" t="s">
        <v>61</v>
      </c>
      <c r="C41" s="52">
        <v>5</v>
      </c>
      <c r="D41" s="52">
        <v>5</v>
      </c>
      <c r="E41" s="52">
        <v>4</v>
      </c>
      <c r="F41" s="52">
        <v>7</v>
      </c>
      <c r="G41" s="52">
        <v>7</v>
      </c>
      <c r="H41" s="52">
        <v>7</v>
      </c>
      <c r="I41" s="98">
        <f t="shared" si="4"/>
        <v>0</v>
      </c>
      <c r="J41" s="98">
        <f t="shared" si="5"/>
        <v>0.39999999999999991</v>
      </c>
      <c r="K41" s="52">
        <f t="shared" si="6"/>
        <v>0</v>
      </c>
      <c r="L41" s="52">
        <f t="shared" si="7"/>
        <v>2</v>
      </c>
      <c r="M41" s="98">
        <f>H41/H39</f>
        <v>0.36842105263157893</v>
      </c>
      <c r="N41" s="52">
        <v>5</v>
      </c>
      <c r="O41" s="52">
        <v>7</v>
      </c>
      <c r="P41" s="52">
        <v>7</v>
      </c>
      <c r="Q41" s="52">
        <v>7</v>
      </c>
      <c r="R41" s="52">
        <v>8</v>
      </c>
      <c r="S41" s="98">
        <f t="shared" si="0"/>
        <v>0.14285714285714279</v>
      </c>
      <c r="T41" s="98">
        <f t="shared" si="1"/>
        <v>0.60000000000000009</v>
      </c>
      <c r="U41" s="52">
        <f t="shared" si="2"/>
        <v>1</v>
      </c>
      <c r="V41" s="52">
        <f t="shared" si="3"/>
        <v>3</v>
      </c>
      <c r="W41" s="98">
        <f>R41/R39</f>
        <v>0.4</v>
      </c>
    </row>
    <row r="42" spans="2:23" x14ac:dyDescent="0.25">
      <c r="B42" s="97" t="s">
        <v>62</v>
      </c>
      <c r="C42" s="52">
        <v>19</v>
      </c>
      <c r="D42" s="52">
        <v>18</v>
      </c>
      <c r="E42" s="52">
        <v>7</v>
      </c>
      <c r="F42" s="52">
        <v>6</v>
      </c>
      <c r="G42" s="52">
        <v>10</v>
      </c>
      <c r="H42" s="52">
        <v>12</v>
      </c>
      <c r="I42" s="98">
        <f t="shared" si="4"/>
        <v>0.19999999999999996</v>
      </c>
      <c r="J42" s="98">
        <f t="shared" si="5"/>
        <v>-0.33333333333333337</v>
      </c>
      <c r="K42" s="52">
        <f t="shared" si="6"/>
        <v>2</v>
      </c>
      <c r="L42" s="52">
        <f t="shared" si="7"/>
        <v>-6</v>
      </c>
      <c r="M42" s="98">
        <f>H42/H39</f>
        <v>0.63157894736842102</v>
      </c>
      <c r="N42" s="52">
        <v>5</v>
      </c>
      <c r="O42" s="52">
        <v>7</v>
      </c>
      <c r="P42" s="52">
        <v>12</v>
      </c>
      <c r="Q42" s="52">
        <v>13</v>
      </c>
      <c r="R42" s="52">
        <v>12</v>
      </c>
      <c r="S42" s="98">
        <f t="shared" si="0"/>
        <v>-7.6923076923076872E-2</v>
      </c>
      <c r="T42" s="98">
        <f t="shared" si="1"/>
        <v>1.4</v>
      </c>
      <c r="U42" s="52">
        <f t="shared" si="2"/>
        <v>-1</v>
      </c>
      <c r="V42" s="52">
        <f t="shared" si="3"/>
        <v>7</v>
      </c>
      <c r="W42" s="98">
        <f>R42/R39</f>
        <v>0.6</v>
      </c>
    </row>
    <row r="43" spans="2:23" x14ac:dyDescent="0.25">
      <c r="B43" s="91" t="s">
        <v>52</v>
      </c>
      <c r="C43" s="99">
        <v>19</v>
      </c>
      <c r="D43" s="99">
        <v>19</v>
      </c>
      <c r="E43" s="99">
        <v>9</v>
      </c>
      <c r="F43" s="99">
        <v>11</v>
      </c>
      <c r="G43" s="99">
        <v>14</v>
      </c>
      <c r="H43" s="99">
        <v>14</v>
      </c>
      <c r="I43" s="100">
        <f t="shared" si="4"/>
        <v>0</v>
      </c>
      <c r="J43" s="100">
        <f t="shared" si="5"/>
        <v>-0.26315789473684215</v>
      </c>
      <c r="K43" s="99">
        <f t="shared" si="6"/>
        <v>0</v>
      </c>
      <c r="L43" s="99">
        <f t="shared" si="7"/>
        <v>-5</v>
      </c>
      <c r="M43" s="93">
        <f>H43/H43</f>
        <v>1</v>
      </c>
      <c r="N43" s="99">
        <v>8</v>
      </c>
      <c r="O43" s="99">
        <v>14</v>
      </c>
      <c r="P43" s="99">
        <v>14</v>
      </c>
      <c r="Q43" s="99">
        <v>14</v>
      </c>
      <c r="R43" s="99">
        <v>14</v>
      </c>
      <c r="S43" s="100">
        <f t="shared" si="0"/>
        <v>0</v>
      </c>
      <c r="T43" s="100">
        <f t="shared" si="1"/>
        <v>0.75</v>
      </c>
      <c r="U43" s="99">
        <f t="shared" si="2"/>
        <v>0</v>
      </c>
      <c r="V43" s="99">
        <f t="shared" si="3"/>
        <v>6</v>
      </c>
      <c r="W43" s="93">
        <f>R43/R43</f>
        <v>1</v>
      </c>
    </row>
    <row r="44" spans="2:23" x14ac:dyDescent="0.25">
      <c r="B44" s="94" t="s">
        <v>60</v>
      </c>
      <c r="C44" s="95">
        <v>6</v>
      </c>
      <c r="D44" s="95">
        <v>7</v>
      </c>
      <c r="E44" s="95">
        <v>4</v>
      </c>
      <c r="F44" s="95">
        <v>5</v>
      </c>
      <c r="G44" s="95">
        <v>8</v>
      </c>
      <c r="H44" s="95">
        <v>8</v>
      </c>
      <c r="I44" s="96">
        <f t="shared" si="4"/>
        <v>0</v>
      </c>
      <c r="J44" s="96">
        <f t="shared" si="5"/>
        <v>0.14285714285714279</v>
      </c>
      <c r="K44" s="95">
        <f t="shared" si="6"/>
        <v>0</v>
      </c>
      <c r="L44" s="95">
        <f t="shared" si="7"/>
        <v>1</v>
      </c>
      <c r="M44" s="96">
        <f>H44/H43</f>
        <v>0.5714285714285714</v>
      </c>
      <c r="N44" s="95">
        <v>4</v>
      </c>
      <c r="O44" s="95">
        <v>8</v>
      </c>
      <c r="P44" s="95">
        <v>8</v>
      </c>
      <c r="Q44" s="95">
        <v>8</v>
      </c>
      <c r="R44" s="95">
        <v>8</v>
      </c>
      <c r="S44" s="96">
        <f t="shared" si="0"/>
        <v>0</v>
      </c>
      <c r="T44" s="96">
        <f t="shared" si="1"/>
        <v>1</v>
      </c>
      <c r="U44" s="95">
        <f t="shared" si="2"/>
        <v>0</v>
      </c>
      <c r="V44" s="95">
        <f t="shared" si="3"/>
        <v>4</v>
      </c>
      <c r="W44" s="96">
        <f>R44/R43</f>
        <v>0.5714285714285714</v>
      </c>
    </row>
    <row r="45" spans="2:23" x14ac:dyDescent="0.25">
      <c r="B45" s="97" t="s">
        <v>61</v>
      </c>
      <c r="C45" s="52">
        <v>0</v>
      </c>
      <c r="D45" s="52">
        <v>5</v>
      </c>
      <c r="E45" s="52">
        <v>0</v>
      </c>
      <c r="F45" s="52">
        <v>4</v>
      </c>
      <c r="G45" s="52">
        <v>6</v>
      </c>
      <c r="H45" s="52">
        <v>6</v>
      </c>
      <c r="I45" s="98">
        <f t="shared" si="4"/>
        <v>0</v>
      </c>
      <c r="J45" s="98">
        <f t="shared" si="5"/>
        <v>0.19999999999999996</v>
      </c>
      <c r="K45" s="52">
        <f t="shared" si="6"/>
        <v>0</v>
      </c>
      <c r="L45" s="52">
        <f t="shared" si="7"/>
        <v>1</v>
      </c>
      <c r="M45" s="98">
        <f>H45/H43</f>
        <v>0.42857142857142855</v>
      </c>
      <c r="N45" s="52">
        <v>0</v>
      </c>
      <c r="O45" s="52">
        <v>6</v>
      </c>
      <c r="P45" s="52">
        <v>6</v>
      </c>
      <c r="Q45" s="52">
        <v>6</v>
      </c>
      <c r="R45" s="52">
        <v>6</v>
      </c>
      <c r="S45" s="98">
        <f t="shared" si="0"/>
        <v>0</v>
      </c>
      <c r="T45" s="98" t="str">
        <f t="shared" si="1"/>
        <v>-</v>
      </c>
      <c r="U45" s="52">
        <f t="shared" si="2"/>
        <v>0</v>
      </c>
      <c r="V45" s="52">
        <f t="shared" si="3"/>
        <v>6</v>
      </c>
      <c r="W45" s="98">
        <f>R45/R43</f>
        <v>0.42857142857142855</v>
      </c>
    </row>
    <row r="46" spans="2:23" x14ac:dyDescent="0.25">
      <c r="B46" s="97" t="s">
        <v>62</v>
      </c>
      <c r="C46" s="52">
        <v>0</v>
      </c>
      <c r="D46" s="52">
        <v>2</v>
      </c>
      <c r="E46" s="52">
        <v>0</v>
      </c>
      <c r="F46" s="52">
        <v>2</v>
      </c>
      <c r="G46" s="52">
        <v>2</v>
      </c>
      <c r="H46" s="52">
        <v>2</v>
      </c>
      <c r="I46" s="98">
        <f t="shared" si="4"/>
        <v>0</v>
      </c>
      <c r="J46" s="98">
        <f t="shared" si="5"/>
        <v>0</v>
      </c>
      <c r="K46" s="52">
        <f t="shared" si="6"/>
        <v>0</v>
      </c>
      <c r="L46" s="52">
        <f t="shared" si="7"/>
        <v>0</v>
      </c>
      <c r="M46" s="98">
        <f>H46/H43</f>
        <v>0.14285714285714285</v>
      </c>
      <c r="N46" s="52">
        <v>0</v>
      </c>
      <c r="O46" s="52">
        <v>2</v>
      </c>
      <c r="P46" s="52">
        <v>2</v>
      </c>
      <c r="Q46" s="52">
        <v>2</v>
      </c>
      <c r="R46" s="52">
        <v>2</v>
      </c>
      <c r="S46" s="98">
        <f t="shared" si="0"/>
        <v>0</v>
      </c>
      <c r="T46" s="98" t="str">
        <f t="shared" si="1"/>
        <v>-</v>
      </c>
      <c r="U46" s="52">
        <f t="shared" si="2"/>
        <v>0</v>
      </c>
      <c r="V46" s="52">
        <f t="shared" si="3"/>
        <v>2</v>
      </c>
      <c r="W46" s="98">
        <f>R46/R43</f>
        <v>0.14285714285714285</v>
      </c>
    </row>
    <row r="47" spans="2:23" x14ac:dyDescent="0.25">
      <c r="B47" s="94" t="s">
        <v>63</v>
      </c>
      <c r="C47" s="95">
        <v>13</v>
      </c>
      <c r="D47" s="95">
        <v>12</v>
      </c>
      <c r="E47" s="95">
        <v>5</v>
      </c>
      <c r="F47" s="95">
        <v>6</v>
      </c>
      <c r="G47" s="95">
        <v>6</v>
      </c>
      <c r="H47" s="95">
        <v>6</v>
      </c>
      <c r="I47" s="96">
        <f t="shared" si="4"/>
        <v>0</v>
      </c>
      <c r="J47" s="96">
        <f t="shared" si="5"/>
        <v>-0.5</v>
      </c>
      <c r="K47" s="95">
        <f t="shared" si="6"/>
        <v>0</v>
      </c>
      <c r="L47" s="95">
        <f t="shared" si="7"/>
        <v>-6</v>
      </c>
      <c r="M47" s="96">
        <f>H47/H43</f>
        <v>0.42857142857142855</v>
      </c>
      <c r="N47" s="95">
        <v>4</v>
      </c>
      <c r="O47" s="95">
        <v>6</v>
      </c>
      <c r="P47" s="95">
        <v>6</v>
      </c>
      <c r="Q47" s="95">
        <v>6</v>
      </c>
      <c r="R47" s="95">
        <v>6</v>
      </c>
      <c r="S47" s="96">
        <f t="shared" si="0"/>
        <v>0</v>
      </c>
      <c r="T47" s="96">
        <f t="shared" si="1"/>
        <v>0.5</v>
      </c>
      <c r="U47" s="95">
        <f t="shared" si="2"/>
        <v>0</v>
      </c>
      <c r="V47" s="95">
        <f t="shared" si="3"/>
        <v>2</v>
      </c>
      <c r="W47" s="96">
        <f>R47/R43</f>
        <v>0.42857142857142855</v>
      </c>
    </row>
    <row r="48" spans="2:23" x14ac:dyDescent="0.25">
      <c r="B48" s="91" t="s">
        <v>53</v>
      </c>
      <c r="C48" s="99">
        <v>21</v>
      </c>
      <c r="D48" s="99">
        <v>22</v>
      </c>
      <c r="E48" s="99">
        <v>11</v>
      </c>
      <c r="F48" s="99">
        <v>13</v>
      </c>
      <c r="G48" s="99">
        <v>16</v>
      </c>
      <c r="H48" s="99">
        <v>16</v>
      </c>
      <c r="I48" s="100">
        <f t="shared" si="4"/>
        <v>0</v>
      </c>
      <c r="J48" s="100">
        <f t="shared" si="5"/>
        <v>-0.27272727272727271</v>
      </c>
      <c r="K48" s="99">
        <f t="shared" si="6"/>
        <v>0</v>
      </c>
      <c r="L48" s="99">
        <f t="shared" si="7"/>
        <v>-6</v>
      </c>
      <c r="M48" s="93">
        <f>H48/H48</f>
        <v>1</v>
      </c>
      <c r="N48" s="99">
        <v>9</v>
      </c>
      <c r="O48" s="99">
        <v>16</v>
      </c>
      <c r="P48" s="99">
        <v>16</v>
      </c>
      <c r="Q48" s="99">
        <v>18</v>
      </c>
      <c r="R48" s="99">
        <v>19</v>
      </c>
      <c r="S48" s="100">
        <f t="shared" si="0"/>
        <v>5.555555555555558E-2</v>
      </c>
      <c r="T48" s="100">
        <f t="shared" si="1"/>
        <v>1.1111111111111112</v>
      </c>
      <c r="U48" s="99">
        <f t="shared" si="2"/>
        <v>1</v>
      </c>
      <c r="V48" s="99">
        <f t="shared" si="3"/>
        <v>10</v>
      </c>
      <c r="W48" s="93">
        <f>R48/R48</f>
        <v>1</v>
      </c>
    </row>
    <row r="49" spans="2:23" x14ac:dyDescent="0.25">
      <c r="B49" s="94" t="s">
        <v>60</v>
      </c>
      <c r="C49" s="95">
        <v>17</v>
      </c>
      <c r="D49" s="95">
        <v>18</v>
      </c>
      <c r="E49" s="95">
        <v>9</v>
      </c>
      <c r="F49" s="95">
        <v>12</v>
      </c>
      <c r="G49" s="95">
        <v>14</v>
      </c>
      <c r="H49" s="95">
        <v>13</v>
      </c>
      <c r="I49" s="96">
        <f t="shared" si="4"/>
        <v>-7.1428571428571397E-2</v>
      </c>
      <c r="J49" s="96">
        <f t="shared" si="5"/>
        <v>-0.27777777777777779</v>
      </c>
      <c r="K49" s="95">
        <f t="shared" si="6"/>
        <v>-1</v>
      </c>
      <c r="L49" s="95">
        <f t="shared" si="7"/>
        <v>-5</v>
      </c>
      <c r="M49" s="96">
        <f>H49/H48</f>
        <v>0.8125</v>
      </c>
      <c r="N49" s="95">
        <v>8</v>
      </c>
      <c r="O49" s="95">
        <v>14</v>
      </c>
      <c r="P49" s="95">
        <v>14</v>
      </c>
      <c r="Q49" s="95">
        <v>15</v>
      </c>
      <c r="R49" s="95">
        <v>16</v>
      </c>
      <c r="S49" s="96">
        <f t="shared" si="0"/>
        <v>6.6666666666666652E-2</v>
      </c>
      <c r="T49" s="96">
        <f t="shared" si="1"/>
        <v>1</v>
      </c>
      <c r="U49" s="95">
        <f t="shared" si="2"/>
        <v>1</v>
      </c>
      <c r="V49" s="95">
        <f t="shared" si="3"/>
        <v>8</v>
      </c>
      <c r="W49" s="96">
        <f>R49/R48</f>
        <v>0.84210526315789469</v>
      </c>
    </row>
    <row r="50" spans="2:23" x14ac:dyDescent="0.25">
      <c r="B50" s="97" t="s">
        <v>61</v>
      </c>
      <c r="C50" s="52">
        <v>8</v>
      </c>
      <c r="D50" s="52">
        <v>9</v>
      </c>
      <c r="E50" s="52">
        <v>5</v>
      </c>
      <c r="F50" s="52">
        <v>8</v>
      </c>
      <c r="G50" s="52">
        <v>8</v>
      </c>
      <c r="H50" s="52">
        <v>8</v>
      </c>
      <c r="I50" s="98">
        <f t="shared" si="4"/>
        <v>0</v>
      </c>
      <c r="J50" s="98">
        <f t="shared" si="5"/>
        <v>-0.11111111111111116</v>
      </c>
      <c r="K50" s="52">
        <f t="shared" si="6"/>
        <v>0</v>
      </c>
      <c r="L50" s="52">
        <f t="shared" si="7"/>
        <v>-1</v>
      </c>
      <c r="M50" s="98">
        <f>H50/H48</f>
        <v>0.5</v>
      </c>
      <c r="N50" s="52">
        <v>5</v>
      </c>
      <c r="O50" s="52">
        <v>9</v>
      </c>
      <c r="P50" s="52">
        <v>8</v>
      </c>
      <c r="Q50" s="52">
        <v>8</v>
      </c>
      <c r="R50" s="52">
        <v>8</v>
      </c>
      <c r="S50" s="98">
        <f t="shared" si="0"/>
        <v>0</v>
      </c>
      <c r="T50" s="98">
        <f t="shared" si="1"/>
        <v>0.60000000000000009</v>
      </c>
      <c r="U50" s="52">
        <f t="shared" si="2"/>
        <v>0</v>
      </c>
      <c r="V50" s="52">
        <f t="shared" si="3"/>
        <v>3</v>
      </c>
      <c r="W50" s="98">
        <f>R50/R48</f>
        <v>0.42105263157894735</v>
      </c>
    </row>
    <row r="51" spans="2:23" x14ac:dyDescent="0.25">
      <c r="B51" s="97" t="s">
        <v>62</v>
      </c>
      <c r="C51" s="52">
        <v>9</v>
      </c>
      <c r="D51" s="52">
        <v>9</v>
      </c>
      <c r="E51" s="52">
        <v>4</v>
      </c>
      <c r="F51" s="52">
        <v>4</v>
      </c>
      <c r="G51" s="52">
        <v>6</v>
      </c>
      <c r="H51" s="52">
        <v>5</v>
      </c>
      <c r="I51" s="98">
        <f t="shared" si="4"/>
        <v>-0.16666666666666663</v>
      </c>
      <c r="J51" s="98">
        <f t="shared" si="5"/>
        <v>-0.44444444444444442</v>
      </c>
      <c r="K51" s="52">
        <f t="shared" si="6"/>
        <v>-1</v>
      </c>
      <c r="L51" s="52">
        <f t="shared" si="7"/>
        <v>-4</v>
      </c>
      <c r="M51" s="98">
        <f>H51/H48</f>
        <v>0.3125</v>
      </c>
      <c r="N51" s="52">
        <v>3</v>
      </c>
      <c r="O51" s="52">
        <v>5</v>
      </c>
      <c r="P51" s="52">
        <v>6</v>
      </c>
      <c r="Q51" s="52">
        <v>7</v>
      </c>
      <c r="R51" s="52">
        <v>8</v>
      </c>
      <c r="S51" s="98">
        <f t="shared" si="0"/>
        <v>0.14285714285714279</v>
      </c>
      <c r="T51" s="98">
        <f t="shared" si="1"/>
        <v>1.6666666666666665</v>
      </c>
      <c r="U51" s="52">
        <f t="shared" si="2"/>
        <v>1</v>
      </c>
      <c r="V51" s="52">
        <f t="shared" si="3"/>
        <v>5</v>
      </c>
      <c r="W51" s="98">
        <f>R51/R48</f>
        <v>0.42105263157894735</v>
      </c>
    </row>
    <row r="52" spans="2:23" x14ac:dyDescent="0.25">
      <c r="B52" s="94" t="s">
        <v>63</v>
      </c>
      <c r="C52" s="95">
        <v>5</v>
      </c>
      <c r="D52" s="95">
        <v>5</v>
      </c>
      <c r="E52" s="95">
        <v>2</v>
      </c>
      <c r="F52" s="95">
        <v>2</v>
      </c>
      <c r="G52" s="95">
        <v>3</v>
      </c>
      <c r="H52" s="95">
        <v>4</v>
      </c>
      <c r="I52" s="96">
        <f t="shared" si="4"/>
        <v>0.33333333333333326</v>
      </c>
      <c r="J52" s="96">
        <f t="shared" si="5"/>
        <v>-0.19999999999999996</v>
      </c>
      <c r="K52" s="95">
        <f t="shared" si="6"/>
        <v>1</v>
      </c>
      <c r="L52" s="95">
        <f t="shared" si="7"/>
        <v>-1</v>
      </c>
      <c r="M52" s="96">
        <f>H52/H48</f>
        <v>0.25</v>
      </c>
      <c r="N52" s="95">
        <v>2</v>
      </c>
      <c r="O52" s="95">
        <v>3</v>
      </c>
      <c r="P52" s="95">
        <v>3</v>
      </c>
      <c r="Q52" s="95">
        <v>4</v>
      </c>
      <c r="R52" s="95">
        <v>4</v>
      </c>
      <c r="S52" s="96">
        <f t="shared" si="0"/>
        <v>0</v>
      </c>
      <c r="T52" s="96">
        <f t="shared" si="1"/>
        <v>1</v>
      </c>
      <c r="U52" s="95">
        <f t="shared" si="2"/>
        <v>0</v>
      </c>
      <c r="V52" s="95">
        <f t="shared" si="3"/>
        <v>2</v>
      </c>
      <c r="W52" s="96">
        <f>R52/R48</f>
        <v>0.21052631578947367</v>
      </c>
    </row>
    <row r="53" spans="2:23" ht="4.5" customHeight="1" x14ac:dyDescent="0.25">
      <c r="B53" s="101"/>
      <c r="C53" s="102"/>
      <c r="D53" s="102"/>
      <c r="E53" s="102"/>
      <c r="F53" s="102"/>
      <c r="G53" s="103"/>
      <c r="H53" s="102"/>
      <c r="I53" s="104"/>
      <c r="J53" s="104"/>
      <c r="K53" s="102"/>
      <c r="L53" s="104"/>
      <c r="M53" s="104"/>
      <c r="N53" s="102"/>
      <c r="O53" s="102"/>
      <c r="P53" s="102"/>
      <c r="Q53" s="102"/>
      <c r="R53" s="104"/>
      <c r="S53" s="104"/>
      <c r="T53" s="104"/>
      <c r="U53" s="104"/>
      <c r="V53" s="104"/>
    </row>
    <row r="54" spans="2:23" x14ac:dyDescent="0.25">
      <c r="B54" s="105" t="s">
        <v>55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DC61B-8A4B-4604-AC83-DD6323F76275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3942-B2E6-4A25-A13E-E90AFBEEF0A9}">
  <sheetPr>
    <tabColor theme="7" tint="0.79998168889431442"/>
  </sheetPr>
  <dimension ref="A4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7" t="s">
        <v>238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9792</v>
      </c>
      <c r="D9" s="116">
        <v>5.8022690437601332E-2</v>
      </c>
      <c r="E9" s="115">
        <v>9813</v>
      </c>
      <c r="F9" s="116">
        <f t="shared" ref="F9:N21" si="0">IFERROR(E9/C9-1,"-")</f>
        <v>2.1446078431373028E-3</v>
      </c>
      <c r="G9" s="115">
        <v>1197</v>
      </c>
      <c r="H9" s="116">
        <f>IFERROR(G9/E9-1,"-")</f>
        <v>-0.87801895444818101</v>
      </c>
      <c r="I9" s="115">
        <v>9896</v>
      </c>
      <c r="J9" s="116">
        <f t="shared" si="0"/>
        <v>7.2673350041771094</v>
      </c>
      <c r="K9" s="115">
        <v>17947</v>
      </c>
      <c r="L9" s="116">
        <f t="shared" si="0"/>
        <v>0.81356103476151986</v>
      </c>
      <c r="M9" s="115">
        <v>15841</v>
      </c>
      <c r="N9" s="116">
        <f t="shared" si="0"/>
        <v>-0.11734551735666132</v>
      </c>
      <c r="O9" s="116">
        <f>M9/C9-1</f>
        <v>0.61774918300653603</v>
      </c>
    </row>
    <row r="10" spans="1:16" x14ac:dyDescent="0.25">
      <c r="A10" s="1" t="s">
        <v>72</v>
      </c>
      <c r="B10" s="114" t="s">
        <v>73</v>
      </c>
      <c r="C10" s="115">
        <v>10626</v>
      </c>
      <c r="D10" s="116">
        <v>4.023494860499266E-2</v>
      </c>
      <c r="E10" s="115">
        <v>11683</v>
      </c>
      <c r="F10" s="116">
        <f t="shared" si="0"/>
        <v>9.9472990777338621E-2</v>
      </c>
      <c r="G10" s="115">
        <v>1554</v>
      </c>
      <c r="H10" s="116">
        <f t="shared" si="0"/>
        <v>-0.8669862192929898</v>
      </c>
      <c r="I10" s="115">
        <v>10397</v>
      </c>
      <c r="J10" s="116">
        <f t="shared" si="0"/>
        <v>5.6904761904761907</v>
      </c>
      <c r="K10" s="115">
        <v>18389</v>
      </c>
      <c r="L10" s="116">
        <f t="shared" si="0"/>
        <v>0.76868327402135228</v>
      </c>
      <c r="M10" s="115">
        <v>24407</v>
      </c>
      <c r="N10" s="116">
        <f>IFERROR(M10/K10-1,"-")</f>
        <v>0.32726086247213004</v>
      </c>
      <c r="O10" s="116">
        <f>IFERROR(M10/C10-1,"-")</f>
        <v>1.2969132316958403</v>
      </c>
    </row>
    <row r="11" spans="1:16" x14ac:dyDescent="0.25">
      <c r="A11" s="1" t="s">
        <v>74</v>
      </c>
      <c r="B11" s="114" t="s">
        <v>75</v>
      </c>
      <c r="C11" s="115">
        <v>10617</v>
      </c>
      <c r="D11" s="116">
        <v>-0.20088815294294748</v>
      </c>
      <c r="E11" s="115">
        <v>2577</v>
      </c>
      <c r="F11" s="116">
        <f t="shared" si="0"/>
        <v>-0.7572760666855044</v>
      </c>
      <c r="G11" s="115">
        <v>2990</v>
      </c>
      <c r="H11" s="116">
        <f t="shared" si="0"/>
        <v>0.16026387272021725</v>
      </c>
      <c r="I11" s="115">
        <v>10842</v>
      </c>
      <c r="J11" s="116">
        <f t="shared" si="0"/>
        <v>2.6260869565217391</v>
      </c>
      <c r="K11" s="115">
        <v>16137</v>
      </c>
      <c r="L11" s="116">
        <f t="shared" si="0"/>
        <v>0.48837852794687331</v>
      </c>
      <c r="M11" s="115">
        <v>20474</v>
      </c>
      <c r="N11" s="116">
        <f t="shared" si="0"/>
        <v>0.2687612319514161</v>
      </c>
      <c r="O11" s="116">
        <f t="shared" ref="O11:O15" si="1">IFERROR(M11/C11-1,"-")</f>
        <v>0.92841669021380802</v>
      </c>
    </row>
    <row r="12" spans="1:16" x14ac:dyDescent="0.25">
      <c r="A12" s="1" t="s">
        <v>76</v>
      </c>
      <c r="B12" s="114" t="s">
        <v>77</v>
      </c>
      <c r="C12" s="115">
        <v>11067</v>
      </c>
      <c r="D12" s="116">
        <v>-0.12727702862550272</v>
      </c>
      <c r="E12" s="115">
        <v>0</v>
      </c>
      <c r="F12" s="116">
        <f t="shared" si="0"/>
        <v>-1</v>
      </c>
      <c r="G12" s="115">
        <v>3629</v>
      </c>
      <c r="H12" s="116" t="str">
        <f t="shared" si="0"/>
        <v>-</v>
      </c>
      <c r="I12" s="115">
        <v>13123</v>
      </c>
      <c r="J12" s="116">
        <f t="shared" si="0"/>
        <v>2.6161476990906585</v>
      </c>
      <c r="K12" s="115">
        <v>11699</v>
      </c>
      <c r="L12" s="116">
        <f t="shared" si="0"/>
        <v>-0.10851177322258632</v>
      </c>
      <c r="M12" s="115">
        <v>17811</v>
      </c>
      <c r="N12" s="116">
        <f t="shared" si="0"/>
        <v>0.52243781519788013</v>
      </c>
      <c r="O12" s="116">
        <f t="shared" si="1"/>
        <v>0.60937923556519391</v>
      </c>
    </row>
    <row r="13" spans="1:16" x14ac:dyDescent="0.25">
      <c r="A13" s="1" t="s">
        <v>78</v>
      </c>
      <c r="B13" s="114" t="s">
        <v>79</v>
      </c>
      <c r="C13" s="115">
        <v>10686</v>
      </c>
      <c r="D13" s="116">
        <v>-6.9001568217459508E-2</v>
      </c>
      <c r="E13" s="115">
        <v>0</v>
      </c>
      <c r="F13" s="116">
        <f t="shared" si="0"/>
        <v>-1</v>
      </c>
      <c r="G13" s="115">
        <v>4327</v>
      </c>
      <c r="H13" s="116" t="str">
        <f t="shared" si="0"/>
        <v>-</v>
      </c>
      <c r="I13" s="115">
        <v>12688</v>
      </c>
      <c r="J13" s="116">
        <f t="shared" si="0"/>
        <v>1.9322856482551423</v>
      </c>
      <c r="K13" s="115">
        <v>7550</v>
      </c>
      <c r="L13" s="116">
        <f t="shared" si="0"/>
        <v>-0.40494955863808324</v>
      </c>
      <c r="M13" s="115">
        <v>22267</v>
      </c>
      <c r="N13" s="116">
        <f t="shared" si="0"/>
        <v>1.9492715231788078</v>
      </c>
      <c r="O13" s="116">
        <f t="shared" si="1"/>
        <v>1.0837544450683136</v>
      </c>
    </row>
    <row r="14" spans="1:16" x14ac:dyDescent="0.25">
      <c r="A14" s="1" t="s">
        <v>80</v>
      </c>
      <c r="B14" s="114" t="s">
        <v>81</v>
      </c>
      <c r="C14" s="115">
        <v>11404</v>
      </c>
      <c r="D14" s="116">
        <v>3.0785469258509668E-3</v>
      </c>
      <c r="E14" s="115">
        <v>0</v>
      </c>
      <c r="F14" s="116">
        <f t="shared" si="0"/>
        <v>-1</v>
      </c>
      <c r="G14" s="115">
        <v>3302</v>
      </c>
      <c r="H14" s="116" t="str">
        <f t="shared" si="0"/>
        <v>-</v>
      </c>
      <c r="I14" s="115">
        <v>10420</v>
      </c>
      <c r="J14" s="116">
        <f t="shared" si="0"/>
        <v>2.1556632344033919</v>
      </c>
      <c r="K14" s="115">
        <v>14934</v>
      </c>
      <c r="L14" s="116">
        <f t="shared" si="0"/>
        <v>0.43320537428023043</v>
      </c>
      <c r="M14" s="115">
        <v>16055</v>
      </c>
      <c r="N14" s="116">
        <f t="shared" si="0"/>
        <v>7.5063613231552084E-2</v>
      </c>
      <c r="O14" s="116">
        <f t="shared" si="1"/>
        <v>0.4078393546124166</v>
      </c>
    </row>
    <row r="15" spans="1:16" x14ac:dyDescent="0.25">
      <c r="A15" s="1" t="s">
        <v>82</v>
      </c>
      <c r="B15" s="114" t="s">
        <v>83</v>
      </c>
      <c r="C15" s="115">
        <v>13016</v>
      </c>
      <c r="D15" s="116">
        <v>0.10081190798376194</v>
      </c>
      <c r="E15" s="115">
        <v>0</v>
      </c>
      <c r="F15" s="116">
        <f t="shared" si="0"/>
        <v>-1</v>
      </c>
      <c r="G15" s="115">
        <v>2379</v>
      </c>
      <c r="H15" s="116" t="str">
        <f t="shared" si="0"/>
        <v>-</v>
      </c>
      <c r="I15" s="115">
        <v>24503</v>
      </c>
      <c r="J15" s="116">
        <f t="shared" si="0"/>
        <v>9.299705758722153</v>
      </c>
      <c r="K15" s="115">
        <v>23244</v>
      </c>
      <c r="L15" s="116">
        <f t="shared" si="0"/>
        <v>-5.1381463494265978E-2</v>
      </c>
      <c r="M15" s="115">
        <v>16852</v>
      </c>
      <c r="N15" s="116">
        <f t="shared" si="0"/>
        <v>-0.27499569781448974</v>
      </c>
      <c r="O15" s="116">
        <f t="shared" si="1"/>
        <v>0.29471419791026432</v>
      </c>
    </row>
    <row r="16" spans="1:16" x14ac:dyDescent="0.25">
      <c r="A16" s="1" t="s">
        <v>84</v>
      </c>
      <c r="B16" s="114" t="s">
        <v>85</v>
      </c>
      <c r="C16" s="115">
        <v>14488</v>
      </c>
      <c r="D16" s="116">
        <v>0.11850536555238178</v>
      </c>
      <c r="E16" s="115">
        <v>6635</v>
      </c>
      <c r="F16" s="116">
        <f t="shared" si="0"/>
        <v>-0.54203478741027056</v>
      </c>
      <c r="G16" s="115">
        <v>6446</v>
      </c>
      <c r="H16" s="116">
        <f t="shared" si="0"/>
        <v>-2.8485305199698607E-2</v>
      </c>
      <c r="I16" s="115">
        <v>14928</v>
      </c>
      <c r="J16" s="116">
        <f t="shared" si="0"/>
        <v>1.3158547936704932</v>
      </c>
      <c r="K16" s="115">
        <v>11309</v>
      </c>
      <c r="L16" s="116">
        <f t="shared" si="0"/>
        <v>-0.242430332261522</v>
      </c>
      <c r="M16" s="115">
        <v>25050</v>
      </c>
      <c r="N16" s="116">
        <f>IFERROR(M16/K16-1,"-")</f>
        <v>1.2150499602086833</v>
      </c>
      <c r="O16" s="116">
        <f>IFERROR(M16/C16-1,"-")</f>
        <v>0.72901711761457766</v>
      </c>
    </row>
    <row r="17" spans="1:16" x14ac:dyDescent="0.25">
      <c r="A17" s="1" t="s">
        <v>86</v>
      </c>
      <c r="B17" s="114" t="s">
        <v>87</v>
      </c>
      <c r="C17" s="115">
        <v>11945</v>
      </c>
      <c r="D17" s="116">
        <v>9.1964530578663606E-2</v>
      </c>
      <c r="E17" s="115">
        <v>6236</v>
      </c>
      <c r="F17" s="116">
        <f t="shared" si="0"/>
        <v>-0.47794056090414394</v>
      </c>
      <c r="G17" s="115">
        <v>8360</v>
      </c>
      <c r="H17" s="116">
        <f t="shared" si="0"/>
        <v>0.34060295060936507</v>
      </c>
      <c r="I17" s="115">
        <v>10763</v>
      </c>
      <c r="J17" s="116">
        <f t="shared" si="0"/>
        <v>0.28744019138755972</v>
      </c>
      <c r="K17" s="115">
        <v>16386</v>
      </c>
      <c r="L17" s="116">
        <f t="shared" si="0"/>
        <v>0.52243798197528579</v>
      </c>
      <c r="M17" s="115">
        <v>17100</v>
      </c>
      <c r="N17" s="116">
        <f>IFERROR(M17/K17-1,"-")</f>
        <v>4.3573782497253744E-2</v>
      </c>
      <c r="O17" s="116">
        <f>IFERROR(M17/C17-1,"-")</f>
        <v>0.43156132272917547</v>
      </c>
    </row>
    <row r="18" spans="1:16" x14ac:dyDescent="0.25">
      <c r="A18" s="1" t="s">
        <v>88</v>
      </c>
      <c r="B18" s="114" t="s">
        <v>89</v>
      </c>
      <c r="C18" s="115">
        <v>13119</v>
      </c>
      <c r="D18" s="116">
        <v>0.14028683181225543</v>
      </c>
      <c r="E18" s="115">
        <v>4583</v>
      </c>
      <c r="F18" s="116">
        <f t="shared" si="0"/>
        <v>-0.65065934903574973</v>
      </c>
      <c r="G18" s="115">
        <v>13659</v>
      </c>
      <c r="H18" s="116">
        <f t="shared" si="0"/>
        <v>1.9803622081605936</v>
      </c>
      <c r="I18" s="115">
        <v>14777</v>
      </c>
      <c r="J18" s="116">
        <f t="shared" si="0"/>
        <v>8.1850794348048872E-2</v>
      </c>
      <c r="K18" s="115">
        <v>17351</v>
      </c>
      <c r="L18" s="116">
        <f t="shared" si="0"/>
        <v>0.17418961900250385</v>
      </c>
      <c r="M18" s="115">
        <v>24595</v>
      </c>
      <c r="N18" s="116">
        <f>IFERROR(M18/K18-1,"-")</f>
        <v>0.41749755057345395</v>
      </c>
      <c r="O18" s="116">
        <f>IFERROR(M18/C18-1,"-")</f>
        <v>0.8747617958685876</v>
      </c>
    </row>
    <row r="19" spans="1:16" x14ac:dyDescent="0.25">
      <c r="A19" s="1" t="s">
        <v>90</v>
      </c>
      <c r="B19" s="114" t="s">
        <v>91</v>
      </c>
      <c r="C19" s="115">
        <v>9620</v>
      </c>
      <c r="D19" s="116">
        <v>-0.10461653015636629</v>
      </c>
      <c r="E19" s="115">
        <v>2952</v>
      </c>
      <c r="F19" s="116">
        <f t="shared" si="0"/>
        <v>-0.69313929313929312</v>
      </c>
      <c r="G19" s="115">
        <v>12968</v>
      </c>
      <c r="H19" s="116">
        <f t="shared" si="0"/>
        <v>3.3929539295392956</v>
      </c>
      <c r="I19" s="115">
        <v>14622</v>
      </c>
      <c r="J19" s="116">
        <f t="shared" si="0"/>
        <v>0.12754472547809992</v>
      </c>
      <c r="K19" s="115">
        <v>12399</v>
      </c>
      <c r="L19" s="116">
        <f t="shared" si="0"/>
        <v>-0.15203118588428399</v>
      </c>
      <c r="M19" s="115"/>
      <c r="N19" s="116"/>
      <c r="O19" s="116"/>
    </row>
    <row r="20" spans="1:16" x14ac:dyDescent="0.25">
      <c r="A20" s="1" t="s">
        <v>92</v>
      </c>
      <c r="B20" s="114" t="s">
        <v>93</v>
      </c>
      <c r="C20" s="115">
        <v>10746</v>
      </c>
      <c r="D20" s="116">
        <v>1.0722347629796847E-2</v>
      </c>
      <c r="E20" s="115">
        <v>8154</v>
      </c>
      <c r="F20" s="116">
        <f t="shared" si="0"/>
        <v>-0.24120603015075381</v>
      </c>
      <c r="G20" s="115">
        <v>9493</v>
      </c>
      <c r="H20" s="116">
        <f t="shared" si="0"/>
        <v>0.16421388275692905</v>
      </c>
      <c r="I20" s="115">
        <v>14121</v>
      </c>
      <c r="J20" s="116">
        <f t="shared" si="0"/>
        <v>0.48751711787633001</v>
      </c>
      <c r="K20" s="115">
        <v>12492</v>
      </c>
      <c r="L20" s="116">
        <f t="shared" si="0"/>
        <v>-0.11536010197578073</v>
      </c>
      <c r="M20" s="115"/>
      <c r="N20" s="116"/>
      <c r="O20" s="116"/>
    </row>
    <row r="21" spans="1:16" ht="15.75" x14ac:dyDescent="0.25">
      <c r="A21" s="1" t="s">
        <v>0</v>
      </c>
      <c r="B21" s="117" t="s">
        <v>30</v>
      </c>
      <c r="C21" s="118">
        <v>137126</v>
      </c>
      <c r="D21" s="119">
        <v>1.7898758775871659E-3</v>
      </c>
      <c r="E21" s="118">
        <v>55313</v>
      </c>
      <c r="F21" s="119">
        <f t="shared" si="0"/>
        <v>-0.59662646033574962</v>
      </c>
      <c r="G21" s="118">
        <v>70304</v>
      </c>
      <c r="H21" s="119">
        <f t="shared" si="0"/>
        <v>0.27102127890369343</v>
      </c>
      <c r="I21" s="118">
        <v>161080</v>
      </c>
      <c r="J21" s="119">
        <f t="shared" si="0"/>
        <v>1.2911925352753757</v>
      </c>
      <c r="K21" s="118">
        <v>179837</v>
      </c>
      <c r="L21" s="119">
        <f t="shared" si="0"/>
        <v>0.116445244598957</v>
      </c>
      <c r="M21" s="118">
        <v>200452</v>
      </c>
      <c r="N21" s="119">
        <v>0.29368941437662155</v>
      </c>
      <c r="O21" s="119">
        <v>0.71678657074340535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48.75" customHeight="1" thickBot="1" x14ac:dyDescent="0.3">
      <c r="B26" s="267" t="s">
        <v>239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1235</v>
      </c>
      <c r="D31" s="116">
        <v>0.80291970802919699</v>
      </c>
      <c r="E31" s="115">
        <v>2373</v>
      </c>
      <c r="F31" s="116">
        <f t="shared" ref="F31:L43" si="2">IFERROR(E31/C31-1,"-")</f>
        <v>0.92145748987854259</v>
      </c>
      <c r="G31" s="115">
        <v>570</v>
      </c>
      <c r="H31" s="116">
        <f t="shared" si="2"/>
        <v>-0.75979772439949433</v>
      </c>
      <c r="I31" s="115">
        <v>2005</v>
      </c>
      <c r="J31" s="116">
        <f t="shared" si="2"/>
        <v>2.5175438596491229</v>
      </c>
      <c r="K31" s="115">
        <v>2787</v>
      </c>
      <c r="L31" s="116">
        <f t="shared" si="2"/>
        <v>0.39002493765586044</v>
      </c>
      <c r="M31" s="115">
        <v>2799</v>
      </c>
      <c r="N31" s="116">
        <f t="shared" ref="N31:N37" si="3">IFERROR(M31/K31-1,"-")</f>
        <v>4.3057050592034685E-3</v>
      </c>
      <c r="O31" s="116">
        <f>M31/C31-1</f>
        <v>1.2663967611336031</v>
      </c>
    </row>
    <row r="32" spans="1:16" x14ac:dyDescent="0.25">
      <c r="B32" s="114" t="s">
        <v>73</v>
      </c>
      <c r="C32" s="115">
        <v>1704</v>
      </c>
      <c r="D32" s="116">
        <v>1.8352745424292847</v>
      </c>
      <c r="E32" s="115">
        <v>2948</v>
      </c>
      <c r="F32" s="116">
        <f t="shared" si="2"/>
        <v>0.7300469483568075</v>
      </c>
      <c r="G32" s="115">
        <v>795</v>
      </c>
      <c r="H32" s="116">
        <f t="shared" si="2"/>
        <v>-0.73032564450474902</v>
      </c>
      <c r="I32" s="115">
        <v>2447</v>
      </c>
      <c r="J32" s="116">
        <f t="shared" si="2"/>
        <v>2.0779874213836478</v>
      </c>
      <c r="K32" s="115">
        <v>2288</v>
      </c>
      <c r="L32" s="116">
        <f t="shared" si="2"/>
        <v>-6.4977523498160994E-2</v>
      </c>
      <c r="M32" s="115">
        <v>3641</v>
      </c>
      <c r="N32" s="116">
        <f>IFERROR(M32/K32-1,"-")</f>
        <v>0.59134615384615374</v>
      </c>
      <c r="O32" s="116">
        <f>IFERROR(M32/C32-1,"-")</f>
        <v>1.136737089201878</v>
      </c>
    </row>
    <row r="33" spans="2:16" x14ac:dyDescent="0.25">
      <c r="B33" s="114" t="s">
        <v>75</v>
      </c>
      <c r="C33" s="115">
        <v>2384</v>
      </c>
      <c r="D33" s="116">
        <v>4.6991655687307787E-2</v>
      </c>
      <c r="E33" s="115">
        <v>224</v>
      </c>
      <c r="F33" s="116">
        <f t="shared" si="2"/>
        <v>-0.90604026845637586</v>
      </c>
      <c r="G33" s="115">
        <v>1702</v>
      </c>
      <c r="H33" s="116">
        <f t="shared" si="2"/>
        <v>6.5982142857142856</v>
      </c>
      <c r="I33" s="115">
        <v>1994</v>
      </c>
      <c r="J33" s="116">
        <f t="shared" si="2"/>
        <v>0.1715628672150411</v>
      </c>
      <c r="K33" s="115">
        <v>785</v>
      </c>
      <c r="L33" s="116">
        <f t="shared" si="2"/>
        <v>-0.60631895687061177</v>
      </c>
      <c r="M33" s="115">
        <v>2080</v>
      </c>
      <c r="N33" s="116">
        <f t="shared" si="3"/>
        <v>1.6496815286624202</v>
      </c>
      <c r="O33" s="116">
        <f t="shared" ref="O33:O37" si="4">IFERROR(M33/C33-1,"-")</f>
        <v>-0.12751677852348997</v>
      </c>
    </row>
    <row r="34" spans="2:16" x14ac:dyDescent="0.25">
      <c r="B34" s="114" t="s">
        <v>77</v>
      </c>
      <c r="C34" s="115">
        <v>1468</v>
      </c>
      <c r="D34" s="116">
        <v>-0.41861386138613865</v>
      </c>
      <c r="E34" s="115">
        <v>0</v>
      </c>
      <c r="F34" s="116">
        <f t="shared" si="2"/>
        <v>-1</v>
      </c>
      <c r="G34" s="115">
        <v>1304</v>
      </c>
      <c r="H34" s="116" t="str">
        <f t="shared" si="2"/>
        <v>-</v>
      </c>
      <c r="I34" s="115">
        <v>2937</v>
      </c>
      <c r="J34" s="116">
        <f t="shared" si="2"/>
        <v>1.2523006134969323</v>
      </c>
      <c r="K34" s="115">
        <v>234</v>
      </c>
      <c r="L34" s="116">
        <f t="shared" si="2"/>
        <v>-0.92032686414708886</v>
      </c>
      <c r="M34" s="115">
        <v>3515</v>
      </c>
      <c r="N34" s="116">
        <f t="shared" si="3"/>
        <v>14.021367521367521</v>
      </c>
      <c r="O34" s="116">
        <f t="shared" si="4"/>
        <v>1.3944141689373297</v>
      </c>
    </row>
    <row r="35" spans="2:16" x14ac:dyDescent="0.25">
      <c r="B35" s="114" t="s">
        <v>79</v>
      </c>
      <c r="C35" s="115">
        <v>3493</v>
      </c>
      <c r="D35" s="116">
        <v>4.4557416267942518E-2</v>
      </c>
      <c r="E35" s="115">
        <v>0</v>
      </c>
      <c r="F35" s="116">
        <f t="shared" si="2"/>
        <v>-1</v>
      </c>
      <c r="G35" s="115">
        <v>2594</v>
      </c>
      <c r="H35" s="116" t="str">
        <f t="shared" si="2"/>
        <v>-</v>
      </c>
      <c r="I35" s="115">
        <v>3581</v>
      </c>
      <c r="J35" s="116">
        <f t="shared" si="2"/>
        <v>0.38049344641480332</v>
      </c>
      <c r="K35" s="115">
        <v>1078</v>
      </c>
      <c r="L35" s="116">
        <f t="shared" si="2"/>
        <v>-0.69896676905892208</v>
      </c>
      <c r="M35" s="115">
        <v>9559</v>
      </c>
      <c r="N35" s="116">
        <f t="shared" si="3"/>
        <v>7.8673469387755102</v>
      </c>
      <c r="O35" s="116">
        <f t="shared" si="4"/>
        <v>1.7366160893215001</v>
      </c>
    </row>
    <row r="36" spans="2:16" x14ac:dyDescent="0.25">
      <c r="B36" s="114" t="s">
        <v>81</v>
      </c>
      <c r="C36" s="115">
        <v>4807</v>
      </c>
      <c r="D36" s="116">
        <v>1.9728468392023801E-2</v>
      </c>
      <c r="E36" s="115">
        <v>0</v>
      </c>
      <c r="F36" s="116">
        <f t="shared" si="2"/>
        <v>-1</v>
      </c>
      <c r="G36" s="115">
        <v>2010</v>
      </c>
      <c r="H36" s="116" t="str">
        <f t="shared" si="2"/>
        <v>-</v>
      </c>
      <c r="I36" s="115">
        <v>2355</v>
      </c>
      <c r="J36" s="116">
        <f t="shared" si="2"/>
        <v>0.17164179104477606</v>
      </c>
      <c r="K36" s="115">
        <v>8383</v>
      </c>
      <c r="L36" s="116">
        <f t="shared" si="2"/>
        <v>2.559660297239915</v>
      </c>
      <c r="M36" s="115">
        <v>7136</v>
      </c>
      <c r="N36" s="116">
        <f t="shared" si="3"/>
        <v>-0.1487534295598234</v>
      </c>
      <c r="O36" s="116">
        <f t="shared" si="4"/>
        <v>0.48450176825462865</v>
      </c>
    </row>
    <row r="37" spans="2:16" x14ac:dyDescent="0.25">
      <c r="B37" s="114" t="s">
        <v>83</v>
      </c>
      <c r="C37" s="115">
        <v>6493</v>
      </c>
      <c r="D37" s="116">
        <v>0.40328506591744118</v>
      </c>
      <c r="E37" s="115">
        <v>0</v>
      </c>
      <c r="F37" s="116">
        <f t="shared" si="2"/>
        <v>-1</v>
      </c>
      <c r="G37" s="115">
        <v>2073</v>
      </c>
      <c r="H37" s="116" t="str">
        <f t="shared" si="2"/>
        <v>-</v>
      </c>
      <c r="I37" s="115">
        <v>11839</v>
      </c>
      <c r="J37" s="116">
        <f t="shared" si="2"/>
        <v>4.7110467920887604</v>
      </c>
      <c r="K37" s="115">
        <v>11986</v>
      </c>
      <c r="L37" s="116">
        <f t="shared" si="2"/>
        <v>1.2416589238956055E-2</v>
      </c>
      <c r="M37" s="115">
        <v>4179</v>
      </c>
      <c r="N37" s="116">
        <f t="shared" si="3"/>
        <v>-0.65134323377273484</v>
      </c>
      <c r="O37" s="116">
        <f t="shared" si="4"/>
        <v>-0.35638379793623898</v>
      </c>
    </row>
    <row r="38" spans="2:16" x14ac:dyDescent="0.25">
      <c r="B38" s="114" t="s">
        <v>85</v>
      </c>
      <c r="C38" s="115">
        <v>6315</v>
      </c>
      <c r="D38" s="116">
        <v>9.4074844074844011E-2</v>
      </c>
      <c r="E38" s="115">
        <v>5897</v>
      </c>
      <c r="F38" s="116">
        <f t="shared" si="2"/>
        <v>-6.6191607284243892E-2</v>
      </c>
      <c r="G38" s="115">
        <v>3882</v>
      </c>
      <c r="H38" s="116">
        <f t="shared" si="2"/>
        <v>-0.34169916906901809</v>
      </c>
      <c r="I38" s="115">
        <v>1035</v>
      </c>
      <c r="J38" s="116">
        <f t="shared" si="2"/>
        <v>-0.73338485316846991</v>
      </c>
      <c r="K38" s="115">
        <v>2774</v>
      </c>
      <c r="L38" s="116">
        <f t="shared" si="2"/>
        <v>1.6801932367149757</v>
      </c>
      <c r="M38" s="115">
        <v>8835</v>
      </c>
      <c r="N38" s="116">
        <f>IFERROR(M38/K38-1,"-")</f>
        <v>2.1849315068493151</v>
      </c>
      <c r="O38" s="116">
        <f>IFERROR(M38/C38-1,"-")</f>
        <v>0.39904988123515439</v>
      </c>
    </row>
    <row r="39" spans="2:16" x14ac:dyDescent="0.25">
      <c r="B39" s="114" t="s">
        <v>87</v>
      </c>
      <c r="C39" s="115">
        <v>5993</v>
      </c>
      <c r="D39" s="116">
        <v>0.35588235294117654</v>
      </c>
      <c r="E39" s="115">
        <v>5480</v>
      </c>
      <c r="F39" s="116">
        <f t="shared" si="2"/>
        <v>-8.5599866510929434E-2</v>
      </c>
      <c r="G39" s="115">
        <v>4392</v>
      </c>
      <c r="H39" s="116">
        <f t="shared" si="2"/>
        <v>-0.19854014598540148</v>
      </c>
      <c r="I39" s="115">
        <v>1239</v>
      </c>
      <c r="J39" s="116">
        <f t="shared" si="2"/>
        <v>-0.71789617486338797</v>
      </c>
      <c r="K39" s="115">
        <v>8868</v>
      </c>
      <c r="L39" s="116">
        <f t="shared" si="2"/>
        <v>6.1573849878934626</v>
      </c>
      <c r="M39" s="115">
        <v>7018</v>
      </c>
      <c r="N39" s="116">
        <f>IFERROR(M39/K39-1,"-")</f>
        <v>-0.20861524582769508</v>
      </c>
      <c r="O39" s="116">
        <f>IFERROR(M39/C39-1,"-")</f>
        <v>0.1710328716836309</v>
      </c>
    </row>
    <row r="40" spans="2:16" x14ac:dyDescent="0.25">
      <c r="B40" s="114" t="s">
        <v>89</v>
      </c>
      <c r="C40" s="115">
        <v>3601</v>
      </c>
      <c r="D40" s="116">
        <v>0.36195158850226927</v>
      </c>
      <c r="E40" s="115">
        <v>3209</v>
      </c>
      <c r="F40" s="116">
        <f t="shared" si="2"/>
        <v>-0.10885865037489584</v>
      </c>
      <c r="G40" s="115">
        <v>4569</v>
      </c>
      <c r="H40" s="116">
        <f t="shared" si="2"/>
        <v>0.42380803988781546</v>
      </c>
      <c r="I40" s="115">
        <v>1219</v>
      </c>
      <c r="J40" s="116">
        <f t="shared" si="2"/>
        <v>-0.73320201356970893</v>
      </c>
      <c r="K40" s="115">
        <v>1615</v>
      </c>
      <c r="L40" s="116">
        <f t="shared" si="2"/>
        <v>0.32485643970467604</v>
      </c>
      <c r="M40" s="115">
        <v>4829</v>
      </c>
      <c r="N40" s="116">
        <f>IFERROR(M40/K40-1,"-")</f>
        <v>1.9900928792569661</v>
      </c>
      <c r="O40" s="116">
        <f>IFERROR(M40/C40-1,"-")</f>
        <v>0.34101638433768389</v>
      </c>
    </row>
    <row r="41" spans="2:16" x14ac:dyDescent="0.25">
      <c r="B41" s="114" t="s">
        <v>91</v>
      </c>
      <c r="C41" s="115">
        <v>2077</v>
      </c>
      <c r="D41" s="116">
        <v>0.37549668874172193</v>
      </c>
      <c r="E41" s="115">
        <v>1441</v>
      </c>
      <c r="F41" s="116">
        <f t="shared" si="2"/>
        <v>-0.3062108810784786</v>
      </c>
      <c r="G41" s="115">
        <v>1551</v>
      </c>
      <c r="H41" s="116">
        <f t="shared" si="2"/>
        <v>7.6335877862595325E-2</v>
      </c>
      <c r="I41" s="115">
        <v>847</v>
      </c>
      <c r="J41" s="116">
        <f t="shared" si="2"/>
        <v>-0.45390070921985815</v>
      </c>
      <c r="K41" s="115">
        <v>2606</v>
      </c>
      <c r="L41" s="116">
        <f t="shared" si="2"/>
        <v>2.0767414403778042</v>
      </c>
      <c r="M41" s="115"/>
      <c r="N41" s="116"/>
      <c r="O41" s="116"/>
    </row>
    <row r="42" spans="2:16" x14ac:dyDescent="0.25">
      <c r="B42" s="114" t="s">
        <v>93</v>
      </c>
      <c r="C42" s="115">
        <v>2334</v>
      </c>
      <c r="D42" s="116">
        <v>0.18477157360406093</v>
      </c>
      <c r="E42" s="115">
        <v>661</v>
      </c>
      <c r="F42" s="116">
        <f t="shared" si="2"/>
        <v>-0.71679520137103681</v>
      </c>
      <c r="G42" s="115">
        <v>869</v>
      </c>
      <c r="H42" s="116">
        <f t="shared" si="2"/>
        <v>0.31467473524962175</v>
      </c>
      <c r="I42" s="115">
        <v>877</v>
      </c>
      <c r="J42" s="116">
        <f t="shared" si="2"/>
        <v>9.205983889528202E-3</v>
      </c>
      <c r="K42" s="115">
        <v>3664</v>
      </c>
      <c r="L42" s="116">
        <f t="shared" si="2"/>
        <v>3.1778791334093501</v>
      </c>
      <c r="M42" s="115"/>
      <c r="N42" s="116"/>
      <c r="O42" s="116"/>
    </row>
    <row r="43" spans="2:16" ht="15.75" x14ac:dyDescent="0.25">
      <c r="B43" s="117" t="s">
        <v>30</v>
      </c>
      <c r="C43" s="118">
        <v>41904</v>
      </c>
      <c r="D43" s="119">
        <v>0.19422041095500009</v>
      </c>
      <c r="E43" s="118">
        <v>24273</v>
      </c>
      <c r="F43" s="119">
        <f t="shared" si="2"/>
        <v>-0.42074742268041232</v>
      </c>
      <c r="G43" s="118">
        <v>26311</v>
      </c>
      <c r="H43" s="119">
        <f t="shared" si="2"/>
        <v>8.396160342767689E-2</v>
      </c>
      <c r="I43" s="118">
        <v>32375</v>
      </c>
      <c r="J43" s="119">
        <f t="shared" si="2"/>
        <v>0.23047394625821904</v>
      </c>
      <c r="K43" s="118">
        <v>47068</v>
      </c>
      <c r="L43" s="119">
        <f t="shared" si="2"/>
        <v>0.45383783783783782</v>
      </c>
      <c r="M43" s="118">
        <v>53591</v>
      </c>
      <c r="N43" s="119">
        <v>0.31356929261238298</v>
      </c>
      <c r="O43" s="119">
        <v>0.42936014722748239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67" t="s">
        <v>240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713</v>
      </c>
      <c r="D53" s="116">
        <v>1.3453947368421053</v>
      </c>
      <c r="E53" s="115">
        <v>1583</v>
      </c>
      <c r="F53" s="116">
        <f>IFERROR(E53/C53-1,"-")</f>
        <v>1.2201963534361853</v>
      </c>
      <c r="G53" s="115">
        <v>8</v>
      </c>
      <c r="H53" s="116">
        <f>IFERROR(G53/E53-1,"-")</f>
        <v>-0.99494630448515475</v>
      </c>
      <c r="I53" s="115">
        <v>796</v>
      </c>
      <c r="J53" s="116">
        <f>IFERROR(I53/G53-1,"-")</f>
        <v>98.5</v>
      </c>
      <c r="K53" s="115">
        <v>548</v>
      </c>
      <c r="L53" s="116">
        <f>IFERROR(K53/I53-1,"-")</f>
        <v>-0.31155778894472363</v>
      </c>
      <c r="M53" s="115">
        <v>962</v>
      </c>
      <c r="N53" s="116">
        <f t="shared" ref="N53:N59" si="5">IFERROR(M53/K53-1,"-")</f>
        <v>0.75547445255474455</v>
      </c>
      <c r="O53" s="116">
        <f>IFERROR(M53/C53-1,"-")</f>
        <v>0.34922861150070128</v>
      </c>
    </row>
    <row r="54" spans="1:16" x14ac:dyDescent="0.25">
      <c r="A54" s="1">
        <v>2</v>
      </c>
      <c r="B54" s="114" t="s">
        <v>73</v>
      </c>
      <c r="C54" s="115">
        <v>1085</v>
      </c>
      <c r="D54" s="116">
        <v>5.4970059880239521</v>
      </c>
      <c r="E54" s="115">
        <v>1557</v>
      </c>
      <c r="F54" s="116">
        <f t="shared" ref="F54:L65" si="6">IFERROR(E54/C54-1,"-")</f>
        <v>0.43502304147465432</v>
      </c>
      <c r="G54" s="115">
        <v>18</v>
      </c>
      <c r="H54" s="116">
        <f t="shared" si="6"/>
        <v>-0.98843930635838151</v>
      </c>
      <c r="I54" s="115">
        <v>882</v>
      </c>
      <c r="J54" s="116">
        <f t="shared" si="6"/>
        <v>48</v>
      </c>
      <c r="K54" s="115">
        <v>324</v>
      </c>
      <c r="L54" s="116">
        <f t="shared" si="6"/>
        <v>-0.63265306122448983</v>
      </c>
      <c r="M54" s="115">
        <v>1508</v>
      </c>
      <c r="N54" s="116">
        <f t="shared" si="5"/>
        <v>3.6543209876543212</v>
      </c>
      <c r="O54" s="116">
        <f>IFERROR(M54/C54-1,"-")</f>
        <v>0.38986175115207367</v>
      </c>
    </row>
    <row r="55" spans="1:16" x14ac:dyDescent="0.25">
      <c r="A55" s="1">
        <v>3</v>
      </c>
      <c r="B55" s="114" t="s">
        <v>75</v>
      </c>
      <c r="C55" s="115">
        <v>1128</v>
      </c>
      <c r="D55" s="116">
        <v>5.7169634489222076E-2</v>
      </c>
      <c r="E55" s="115">
        <v>142</v>
      </c>
      <c r="F55" s="116">
        <f t="shared" si="6"/>
        <v>-0.87411347517730498</v>
      </c>
      <c r="G55" s="115">
        <v>25</v>
      </c>
      <c r="H55" s="116">
        <f t="shared" si="6"/>
        <v>-0.823943661971831</v>
      </c>
      <c r="I55" s="115">
        <v>766</v>
      </c>
      <c r="J55" s="116">
        <f t="shared" si="6"/>
        <v>29.64</v>
      </c>
      <c r="K55" s="115">
        <v>635</v>
      </c>
      <c r="L55" s="116">
        <f t="shared" si="6"/>
        <v>-0.17101827676240211</v>
      </c>
      <c r="M55" s="115">
        <v>1613</v>
      </c>
      <c r="N55" s="116">
        <f t="shared" si="5"/>
        <v>1.5401574803149605</v>
      </c>
      <c r="O55" s="116">
        <f t="shared" ref="O55:O59" si="7">IFERROR(M55/C55-1,"-")</f>
        <v>0.42996453900709231</v>
      </c>
    </row>
    <row r="56" spans="1:16" x14ac:dyDescent="0.25">
      <c r="A56" s="1">
        <v>4</v>
      </c>
      <c r="B56" s="114" t="s">
        <v>77</v>
      </c>
      <c r="C56" s="115">
        <v>1060</v>
      </c>
      <c r="D56" s="116">
        <v>-3.7593984962406291E-3</v>
      </c>
      <c r="E56" s="115">
        <v>0</v>
      </c>
      <c r="F56" s="116">
        <f t="shared" si="6"/>
        <v>-1</v>
      </c>
      <c r="G56" s="115">
        <v>17</v>
      </c>
      <c r="H56" s="116" t="str">
        <f t="shared" si="6"/>
        <v>-</v>
      </c>
      <c r="I56" s="115">
        <v>712</v>
      </c>
      <c r="J56" s="116">
        <f t="shared" si="6"/>
        <v>40.882352941176471</v>
      </c>
      <c r="K56" s="115">
        <v>169</v>
      </c>
      <c r="L56" s="116">
        <f t="shared" si="6"/>
        <v>-0.76264044943820219</v>
      </c>
      <c r="M56" s="115">
        <v>3327</v>
      </c>
      <c r="N56" s="116">
        <f t="shared" si="5"/>
        <v>18.68639053254438</v>
      </c>
      <c r="O56" s="116">
        <f t="shared" si="7"/>
        <v>2.138679245283019</v>
      </c>
    </row>
    <row r="57" spans="1:16" x14ac:dyDescent="0.25">
      <c r="A57" s="1">
        <v>5</v>
      </c>
      <c r="B57" s="114" t="s">
        <v>79</v>
      </c>
      <c r="C57" s="115">
        <v>1185</v>
      </c>
      <c r="D57" s="116">
        <v>-9.5419847328244267E-2</v>
      </c>
      <c r="E57" s="115">
        <v>0</v>
      </c>
      <c r="F57" s="116">
        <f t="shared" si="6"/>
        <v>-1</v>
      </c>
      <c r="G57" s="115">
        <v>86</v>
      </c>
      <c r="H57" s="116" t="str">
        <f t="shared" si="6"/>
        <v>-</v>
      </c>
      <c r="I57" s="115">
        <v>712</v>
      </c>
      <c r="J57" s="116">
        <f t="shared" si="6"/>
        <v>7.279069767441861</v>
      </c>
      <c r="K57" s="115">
        <v>929</v>
      </c>
      <c r="L57" s="116">
        <f t="shared" si="6"/>
        <v>0.3047752808988764</v>
      </c>
      <c r="M57" s="115">
        <v>1994</v>
      </c>
      <c r="N57" s="116">
        <f t="shared" si="5"/>
        <v>1.146393972012917</v>
      </c>
      <c r="O57" s="116">
        <f t="shared" si="7"/>
        <v>0.68270042194092828</v>
      </c>
    </row>
    <row r="58" spans="1:16" x14ac:dyDescent="0.25">
      <c r="A58" s="1">
        <v>6</v>
      </c>
      <c r="B58" s="114" t="s">
        <v>81</v>
      </c>
      <c r="C58" s="115">
        <v>1827</v>
      </c>
      <c r="D58" s="116">
        <v>9.3922651933702195E-3</v>
      </c>
      <c r="E58" s="115">
        <v>0</v>
      </c>
      <c r="F58" s="116">
        <f t="shared" si="6"/>
        <v>-1</v>
      </c>
      <c r="G58" s="115">
        <v>211</v>
      </c>
      <c r="H58" s="116" t="str">
        <f t="shared" si="6"/>
        <v>-</v>
      </c>
      <c r="I58" s="115">
        <v>194</v>
      </c>
      <c r="J58" s="116">
        <f t="shared" si="6"/>
        <v>-8.0568720379146974E-2</v>
      </c>
      <c r="K58" s="115">
        <v>1656</v>
      </c>
      <c r="L58" s="116">
        <f t="shared" si="6"/>
        <v>7.536082474226804</v>
      </c>
      <c r="M58" s="115">
        <v>1518</v>
      </c>
      <c r="N58" s="116">
        <f t="shared" si="5"/>
        <v>-8.333333333333337E-2</v>
      </c>
      <c r="O58" s="116">
        <f t="shared" si="7"/>
        <v>-0.1691297208538588</v>
      </c>
    </row>
    <row r="59" spans="1:16" x14ac:dyDescent="0.25">
      <c r="A59" s="1">
        <v>7</v>
      </c>
      <c r="B59" s="114" t="s">
        <v>83</v>
      </c>
      <c r="C59" s="115">
        <v>2926</v>
      </c>
      <c r="D59" s="116">
        <v>0.36920917173607859</v>
      </c>
      <c r="E59" s="115">
        <v>0</v>
      </c>
      <c r="F59" s="116">
        <f t="shared" si="6"/>
        <v>-1</v>
      </c>
      <c r="G59" s="115">
        <v>109</v>
      </c>
      <c r="H59" s="116" t="str">
        <f t="shared" si="6"/>
        <v>-</v>
      </c>
      <c r="I59" s="115">
        <v>1113</v>
      </c>
      <c r="J59" s="116">
        <f t="shared" si="6"/>
        <v>9.2110091743119273</v>
      </c>
      <c r="K59" s="115">
        <v>2424</v>
      </c>
      <c r="L59" s="116">
        <f t="shared" si="6"/>
        <v>1.1778975741239894</v>
      </c>
      <c r="M59" s="115">
        <v>2188</v>
      </c>
      <c r="N59" s="116">
        <f t="shared" si="5"/>
        <v>-9.7359735973597372E-2</v>
      </c>
      <c r="O59" s="116">
        <f t="shared" si="7"/>
        <v>-0.25222146274777857</v>
      </c>
    </row>
    <row r="60" spans="1:16" x14ac:dyDescent="0.25">
      <c r="A60" s="1">
        <v>8</v>
      </c>
      <c r="B60" s="114" t="s">
        <v>85</v>
      </c>
      <c r="C60" s="115">
        <v>2769</v>
      </c>
      <c r="D60" s="116">
        <v>-8.2378223495701564E-3</v>
      </c>
      <c r="E60" s="115">
        <v>4072</v>
      </c>
      <c r="F60" s="116">
        <f t="shared" si="6"/>
        <v>0.47056699169375227</v>
      </c>
      <c r="G60" s="115">
        <v>870</v>
      </c>
      <c r="H60" s="116">
        <f t="shared" si="6"/>
        <v>-0.78634577603143418</v>
      </c>
      <c r="I60" s="115">
        <v>529</v>
      </c>
      <c r="J60" s="116">
        <f t="shared" si="6"/>
        <v>-0.39195402298850579</v>
      </c>
      <c r="K60" s="115">
        <v>2462</v>
      </c>
      <c r="L60" s="116">
        <f t="shared" si="6"/>
        <v>3.6540642722117198</v>
      </c>
      <c r="M60" s="115">
        <v>2816</v>
      </c>
      <c r="N60" s="116">
        <f>IFERROR(M60/K60-1,"-")</f>
        <v>0.14378554021121048</v>
      </c>
      <c r="O60" s="116">
        <f>IFERROR(M60/C60-1,"-")</f>
        <v>1.6973636691946625E-2</v>
      </c>
    </row>
    <row r="61" spans="1:16" x14ac:dyDescent="0.25">
      <c r="A61" s="1">
        <v>9</v>
      </c>
      <c r="B61" s="114" t="s">
        <v>87</v>
      </c>
      <c r="C61" s="115">
        <v>2565</v>
      </c>
      <c r="D61" s="116">
        <v>0.5</v>
      </c>
      <c r="E61" s="115">
        <v>3496</v>
      </c>
      <c r="F61" s="116">
        <f t="shared" si="6"/>
        <v>0.36296296296296293</v>
      </c>
      <c r="G61" s="115">
        <v>1230</v>
      </c>
      <c r="H61" s="116">
        <f t="shared" si="6"/>
        <v>-0.64816933638443941</v>
      </c>
      <c r="I61" s="115">
        <v>971</v>
      </c>
      <c r="J61" s="116">
        <f t="shared" si="6"/>
        <v>-0.21056910569105691</v>
      </c>
      <c r="K61" s="115">
        <v>1565</v>
      </c>
      <c r="L61" s="116">
        <f t="shared" si="6"/>
        <v>0.611740473738414</v>
      </c>
      <c r="M61" s="115">
        <v>2001</v>
      </c>
      <c r="N61" s="116">
        <f>IFERROR(M61/K61-1,"-")</f>
        <v>0.27859424920127807</v>
      </c>
      <c r="O61" s="116">
        <f>IFERROR(M61/C61-1,"-")</f>
        <v>-0.21988304093567257</v>
      </c>
    </row>
    <row r="62" spans="1:16" x14ac:dyDescent="0.25">
      <c r="A62" s="1">
        <v>10</v>
      </c>
      <c r="B62" s="114" t="s">
        <v>89</v>
      </c>
      <c r="C62" s="115">
        <v>1476</v>
      </c>
      <c r="D62" s="116">
        <v>0.34303912647861701</v>
      </c>
      <c r="E62" s="115">
        <v>2092</v>
      </c>
      <c r="F62" s="116">
        <f t="shared" si="6"/>
        <v>0.41734417344173447</v>
      </c>
      <c r="G62" s="115">
        <v>947</v>
      </c>
      <c r="H62" s="116">
        <f t="shared" si="6"/>
        <v>-0.54732313575525815</v>
      </c>
      <c r="I62" s="115">
        <v>904</v>
      </c>
      <c r="J62" s="116">
        <f t="shared" si="6"/>
        <v>-4.5406546990496288E-2</v>
      </c>
      <c r="K62" s="115">
        <v>1500</v>
      </c>
      <c r="L62" s="116">
        <f t="shared" si="6"/>
        <v>0.65929203539823011</v>
      </c>
      <c r="M62" s="115">
        <v>1897</v>
      </c>
      <c r="N62" s="116">
        <f>IFERROR(M62/K62-1,"-")</f>
        <v>0.26466666666666661</v>
      </c>
      <c r="O62" s="116">
        <f>IFERROR(M62/C62-1,"-")</f>
        <v>0.28523035230352312</v>
      </c>
    </row>
    <row r="63" spans="1:16" x14ac:dyDescent="0.25">
      <c r="A63" s="1">
        <v>11</v>
      </c>
      <c r="B63" s="114" t="s">
        <v>91</v>
      </c>
      <c r="C63" s="115">
        <v>970</v>
      </c>
      <c r="D63" s="116">
        <v>0.39971139971139968</v>
      </c>
      <c r="E63" s="115">
        <v>950</v>
      </c>
      <c r="F63" s="116">
        <f t="shared" si="6"/>
        <v>-2.0618556701030966E-2</v>
      </c>
      <c r="G63" s="115">
        <v>540</v>
      </c>
      <c r="H63" s="116">
        <f t="shared" si="6"/>
        <v>-0.43157894736842106</v>
      </c>
      <c r="I63" s="115">
        <v>707</v>
      </c>
      <c r="J63" s="116">
        <f t="shared" si="6"/>
        <v>0.30925925925925934</v>
      </c>
      <c r="K63" s="115">
        <v>940</v>
      </c>
      <c r="L63" s="116">
        <f t="shared" si="6"/>
        <v>0.32956152758132951</v>
      </c>
      <c r="M63" s="115"/>
      <c r="N63" s="116"/>
      <c r="O63" s="116"/>
    </row>
    <row r="64" spans="1:16" x14ac:dyDescent="0.25">
      <c r="A64" s="1">
        <v>12</v>
      </c>
      <c r="B64" s="114" t="s">
        <v>93</v>
      </c>
      <c r="C64" s="115">
        <v>1448</v>
      </c>
      <c r="D64" s="116">
        <v>0.15562649640861936</v>
      </c>
      <c r="E64" s="115">
        <v>319</v>
      </c>
      <c r="F64" s="116">
        <f t="shared" si="6"/>
        <v>-0.77969613259668513</v>
      </c>
      <c r="G64" s="115">
        <v>683</v>
      </c>
      <c r="H64" s="116">
        <f t="shared" si="6"/>
        <v>1.1410658307210033</v>
      </c>
      <c r="I64" s="115">
        <v>751</v>
      </c>
      <c r="J64" s="116">
        <f t="shared" si="6"/>
        <v>9.9560761346998428E-2</v>
      </c>
      <c r="K64" s="115">
        <v>1917</v>
      </c>
      <c r="L64" s="116">
        <f t="shared" si="6"/>
        <v>1.5525965379494009</v>
      </c>
      <c r="M64" s="115"/>
      <c r="N64" s="116"/>
      <c r="O64" s="116"/>
    </row>
    <row r="65" spans="1:16" ht="15.75" x14ac:dyDescent="0.25">
      <c r="B65" s="117" t="s">
        <v>30</v>
      </c>
      <c r="C65" s="118">
        <v>19152</v>
      </c>
      <c r="D65" s="119">
        <v>0.24315201869401526</v>
      </c>
      <c r="E65" s="118">
        <v>15343</v>
      </c>
      <c r="F65" s="119">
        <f t="shared" si="6"/>
        <v>-0.19888262322472849</v>
      </c>
      <c r="G65" s="118">
        <v>4744</v>
      </c>
      <c r="H65" s="119">
        <f t="shared" si="6"/>
        <v>-0.69080362380238547</v>
      </c>
      <c r="I65" s="118">
        <v>9037</v>
      </c>
      <c r="J65" s="119">
        <f t="shared" si="6"/>
        <v>0.9049325463743676</v>
      </c>
      <c r="K65" s="118">
        <v>15069</v>
      </c>
      <c r="L65" s="119">
        <f t="shared" si="6"/>
        <v>0.66747814540223516</v>
      </c>
      <c r="M65" s="118">
        <v>19824</v>
      </c>
      <c r="N65" s="119">
        <v>0.6233213232885686</v>
      </c>
      <c r="O65" s="119">
        <v>0.18465399784869119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</row>
    <row r="70" spans="1:16" ht="48.75" customHeight="1" thickBot="1" x14ac:dyDescent="0.3">
      <c r="B70" s="267" t="s">
        <v>241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522</v>
      </c>
      <c r="D75" s="116">
        <v>0.37007874015748032</v>
      </c>
      <c r="E75" s="115">
        <v>790</v>
      </c>
      <c r="F75" s="116">
        <f>IFERROR(E75/C75-1,"-")</f>
        <v>0.51340996168582365</v>
      </c>
      <c r="G75" s="115">
        <v>562</v>
      </c>
      <c r="H75" s="116">
        <f>IFERROR(G75/E75-1,"-")</f>
        <v>-0.28860759493670884</v>
      </c>
      <c r="I75" s="115">
        <v>1209</v>
      </c>
      <c r="J75" s="116">
        <f>IFERROR(I75/G75-1,"-")</f>
        <v>1.1512455516014235</v>
      </c>
      <c r="K75" s="115">
        <v>2239</v>
      </c>
      <c r="L75" s="116">
        <f>IFERROR(K75/I75-1,"-")</f>
        <v>0.85194375516956167</v>
      </c>
      <c r="M75" s="115">
        <v>1837</v>
      </c>
      <c r="N75" s="116">
        <f t="shared" ref="N75:N83" si="8">IFERROR(M75/K75-1,"-")</f>
        <v>-0.17954443948191157</v>
      </c>
      <c r="O75" s="116">
        <f>M75/C75-1</f>
        <v>2.5191570881226055</v>
      </c>
    </row>
    <row r="76" spans="1:16" x14ac:dyDescent="0.25">
      <c r="A76" s="1">
        <v>2</v>
      </c>
      <c r="B76" s="114" t="s">
        <v>73</v>
      </c>
      <c r="C76" s="115">
        <v>619</v>
      </c>
      <c r="D76" s="116">
        <v>0.42626728110599088</v>
      </c>
      <c r="E76" s="115">
        <v>1391</v>
      </c>
      <c r="F76" s="116">
        <f t="shared" ref="F76:L87" si="9">IFERROR(E76/C76-1,"-")</f>
        <v>1.247172859450727</v>
      </c>
      <c r="G76" s="115">
        <v>777</v>
      </c>
      <c r="H76" s="116">
        <f t="shared" si="9"/>
        <v>-0.44140905823148813</v>
      </c>
      <c r="I76" s="115">
        <v>1565</v>
      </c>
      <c r="J76" s="116">
        <f t="shared" si="9"/>
        <v>1.0141570141570142</v>
      </c>
      <c r="K76" s="115">
        <v>1964</v>
      </c>
      <c r="L76" s="116">
        <f t="shared" si="9"/>
        <v>0.25495207667731634</v>
      </c>
      <c r="M76" s="115">
        <v>2133</v>
      </c>
      <c r="N76" s="116">
        <f t="shared" si="8"/>
        <v>8.6048879837067105E-2</v>
      </c>
      <c r="O76" s="116">
        <f>IFERROR(M76/C76-1,"-")</f>
        <v>2.4458804523424877</v>
      </c>
    </row>
    <row r="77" spans="1:16" x14ac:dyDescent="0.25">
      <c r="A77" s="1">
        <v>3</v>
      </c>
      <c r="B77" s="114" t="s">
        <v>75</v>
      </c>
      <c r="C77" s="115">
        <v>1256</v>
      </c>
      <c r="D77" s="116">
        <v>3.8016528925619797E-2</v>
      </c>
      <c r="E77" s="115">
        <v>82</v>
      </c>
      <c r="F77" s="116">
        <f t="shared" si="9"/>
        <v>-0.9347133757961783</v>
      </c>
      <c r="G77" s="115">
        <v>1677</v>
      </c>
      <c r="H77" s="116">
        <f t="shared" si="9"/>
        <v>19.451219512195124</v>
      </c>
      <c r="I77" s="115">
        <v>1228</v>
      </c>
      <c r="J77" s="116">
        <f t="shared" si="9"/>
        <v>-0.26774001192605845</v>
      </c>
      <c r="K77" s="115">
        <v>150</v>
      </c>
      <c r="L77" s="116">
        <f t="shared" si="9"/>
        <v>-0.87785016286644946</v>
      </c>
      <c r="M77" s="115">
        <v>467</v>
      </c>
      <c r="N77" s="116">
        <f t="shared" si="8"/>
        <v>2.1133333333333333</v>
      </c>
      <c r="O77" s="116">
        <f t="shared" ref="O77:O86" si="10">IFERROR(M77/C77-1,"-")</f>
        <v>-0.62818471337579618</v>
      </c>
    </row>
    <row r="78" spans="1:16" x14ac:dyDescent="0.25">
      <c r="A78" s="1">
        <v>4</v>
      </c>
      <c r="B78" s="114" t="s">
        <v>77</v>
      </c>
      <c r="C78" s="115">
        <v>408</v>
      </c>
      <c r="D78" s="116">
        <v>-0.72073921971252575</v>
      </c>
      <c r="E78" s="115">
        <v>0</v>
      </c>
      <c r="F78" s="116">
        <f t="shared" si="9"/>
        <v>-1</v>
      </c>
      <c r="G78" s="115">
        <v>1287</v>
      </c>
      <c r="H78" s="116" t="str">
        <f t="shared" si="9"/>
        <v>-</v>
      </c>
      <c r="I78" s="115">
        <v>2225</v>
      </c>
      <c r="J78" s="116">
        <f t="shared" si="9"/>
        <v>0.72882672882672872</v>
      </c>
      <c r="K78" s="115">
        <v>65</v>
      </c>
      <c r="L78" s="116">
        <f t="shared" si="9"/>
        <v>-0.97078651685393258</v>
      </c>
      <c r="M78" s="115">
        <v>188</v>
      </c>
      <c r="N78" s="116">
        <f t="shared" si="8"/>
        <v>1.8923076923076922</v>
      </c>
      <c r="O78" s="116">
        <f t="shared" si="10"/>
        <v>-0.53921568627450989</v>
      </c>
    </row>
    <row r="79" spans="1:16" x14ac:dyDescent="0.25">
      <c r="A79" s="1">
        <v>5</v>
      </c>
      <c r="B79" s="114" t="s">
        <v>79</v>
      </c>
      <c r="C79" s="115">
        <v>2308</v>
      </c>
      <c r="D79" s="116">
        <v>0.1347099311701081</v>
      </c>
      <c r="E79" s="115">
        <v>0</v>
      </c>
      <c r="F79" s="116">
        <f t="shared" si="9"/>
        <v>-1</v>
      </c>
      <c r="G79" s="115">
        <v>2508</v>
      </c>
      <c r="H79" s="116" t="str">
        <f t="shared" si="9"/>
        <v>-</v>
      </c>
      <c r="I79" s="115">
        <v>2869</v>
      </c>
      <c r="J79" s="116">
        <f t="shared" si="9"/>
        <v>0.14393939393939403</v>
      </c>
      <c r="K79" s="115">
        <v>149</v>
      </c>
      <c r="L79" s="116">
        <f t="shared" si="9"/>
        <v>-0.94806552805855704</v>
      </c>
      <c r="M79" s="115">
        <v>7565</v>
      </c>
      <c r="N79" s="116">
        <f t="shared" si="8"/>
        <v>49.771812080536911</v>
      </c>
      <c r="O79" s="116">
        <f t="shared" si="10"/>
        <v>2.2777296360485271</v>
      </c>
    </row>
    <row r="80" spans="1:16" x14ac:dyDescent="0.25">
      <c r="A80" s="1">
        <v>6</v>
      </c>
      <c r="B80" s="114" t="s">
        <v>81</v>
      </c>
      <c r="C80" s="115">
        <v>2980</v>
      </c>
      <c r="D80" s="116">
        <v>2.6170798898071723E-2</v>
      </c>
      <c r="E80" s="115">
        <v>0</v>
      </c>
      <c r="F80" s="116">
        <f t="shared" si="9"/>
        <v>-1</v>
      </c>
      <c r="G80" s="115">
        <v>1799</v>
      </c>
      <c r="H80" s="116" t="str">
        <f t="shared" si="9"/>
        <v>-</v>
      </c>
      <c r="I80" s="115">
        <v>2161</v>
      </c>
      <c r="J80" s="116">
        <f t="shared" si="9"/>
        <v>0.20122290161200662</v>
      </c>
      <c r="K80" s="115">
        <v>6727</v>
      </c>
      <c r="L80" s="116">
        <f t="shared" si="9"/>
        <v>2.112910689495604</v>
      </c>
      <c r="M80" s="115">
        <v>5618</v>
      </c>
      <c r="N80" s="116">
        <f t="shared" si="8"/>
        <v>-0.16485803478519401</v>
      </c>
      <c r="O80" s="116">
        <f t="shared" si="10"/>
        <v>0.88523489932885902</v>
      </c>
    </row>
    <row r="81" spans="1:16" x14ac:dyDescent="0.25">
      <c r="A81" s="1">
        <v>7</v>
      </c>
      <c r="B81" s="114" t="s">
        <v>83</v>
      </c>
      <c r="C81" s="115">
        <v>3567</v>
      </c>
      <c r="D81" s="116">
        <v>0.43253012048192763</v>
      </c>
      <c r="E81" s="115">
        <v>0</v>
      </c>
      <c r="F81" s="116">
        <f t="shared" si="9"/>
        <v>-1</v>
      </c>
      <c r="G81" s="115">
        <v>1964</v>
      </c>
      <c r="H81" s="116" t="str">
        <f t="shared" si="9"/>
        <v>-</v>
      </c>
      <c r="I81" s="115">
        <v>10726</v>
      </c>
      <c r="J81" s="116">
        <f t="shared" si="9"/>
        <v>4.4613034623217924</v>
      </c>
      <c r="K81" s="115">
        <v>9562</v>
      </c>
      <c r="L81" s="116">
        <f t="shared" si="9"/>
        <v>-0.10852134999067686</v>
      </c>
      <c r="M81" s="115">
        <v>1991</v>
      </c>
      <c r="N81" s="116">
        <f t="shared" si="8"/>
        <v>-0.79177996235097259</v>
      </c>
      <c r="O81" s="116">
        <f t="shared" si="10"/>
        <v>-0.44182786655452766</v>
      </c>
    </row>
    <row r="82" spans="1:16" x14ac:dyDescent="0.25">
      <c r="A82" s="1">
        <v>8</v>
      </c>
      <c r="B82" s="114" t="s">
        <v>85</v>
      </c>
      <c r="C82" s="115">
        <v>3546</v>
      </c>
      <c r="D82" s="116">
        <v>0.18993288590604029</v>
      </c>
      <c r="E82" s="115">
        <v>1825</v>
      </c>
      <c r="F82" s="116">
        <f t="shared" si="9"/>
        <v>-0.48533558939650312</v>
      </c>
      <c r="G82" s="115">
        <v>3012</v>
      </c>
      <c r="H82" s="116">
        <f t="shared" si="9"/>
        <v>0.6504109589041096</v>
      </c>
      <c r="I82" s="115">
        <v>506</v>
      </c>
      <c r="J82" s="116">
        <f t="shared" si="9"/>
        <v>-0.8320053120849934</v>
      </c>
      <c r="K82" s="115">
        <v>312</v>
      </c>
      <c r="L82" s="116">
        <f t="shared" si="9"/>
        <v>-0.38339920948616601</v>
      </c>
      <c r="M82" s="115">
        <v>6019</v>
      </c>
      <c r="N82" s="116">
        <f t="shared" si="8"/>
        <v>18.291666666666668</v>
      </c>
      <c r="O82" s="116">
        <f t="shared" si="10"/>
        <v>0.69740552735476591</v>
      </c>
    </row>
    <row r="83" spans="1:16" x14ac:dyDescent="0.25">
      <c r="A83" s="1">
        <v>9</v>
      </c>
      <c r="B83" s="114" t="s">
        <v>87</v>
      </c>
      <c r="C83" s="115">
        <v>3428</v>
      </c>
      <c r="D83" s="116">
        <v>0.26494464944649443</v>
      </c>
      <c r="E83" s="115">
        <v>1984</v>
      </c>
      <c r="F83" s="116">
        <f t="shared" si="9"/>
        <v>-0.4212368728121354</v>
      </c>
      <c r="G83" s="115">
        <v>3162</v>
      </c>
      <c r="H83" s="116">
        <f t="shared" si="9"/>
        <v>0.59375</v>
      </c>
      <c r="I83" s="115">
        <v>268</v>
      </c>
      <c r="J83" s="116">
        <f t="shared" si="9"/>
        <v>-0.91524351676154336</v>
      </c>
      <c r="K83" s="115">
        <v>7303</v>
      </c>
      <c r="L83" s="116">
        <f t="shared" si="9"/>
        <v>26.25</v>
      </c>
      <c r="M83" s="115">
        <v>5017</v>
      </c>
      <c r="N83" s="116">
        <f t="shared" si="8"/>
        <v>-0.31302204573462955</v>
      </c>
      <c r="O83" s="116">
        <f t="shared" si="10"/>
        <v>0.46353558926487759</v>
      </c>
    </row>
    <row r="84" spans="1:16" x14ac:dyDescent="0.25">
      <c r="A84" s="1">
        <v>10</v>
      </c>
      <c r="B84" s="114" t="s">
        <v>89</v>
      </c>
      <c r="C84" s="115">
        <v>2125</v>
      </c>
      <c r="D84" s="116">
        <v>0.37540453074433655</v>
      </c>
      <c r="E84" s="115">
        <v>1117</v>
      </c>
      <c r="F84" s="116">
        <f t="shared" si="9"/>
        <v>-0.47435294117647053</v>
      </c>
      <c r="G84" s="115">
        <v>3622</v>
      </c>
      <c r="H84" s="116">
        <f t="shared" si="9"/>
        <v>2.2426141450313337</v>
      </c>
      <c r="I84" s="115">
        <v>315</v>
      </c>
      <c r="J84" s="116">
        <f t="shared" si="9"/>
        <v>-0.91303147432357812</v>
      </c>
      <c r="K84" s="115">
        <v>115</v>
      </c>
      <c r="L84" s="116">
        <f t="shared" si="9"/>
        <v>-0.63492063492063489</v>
      </c>
      <c r="M84" s="115">
        <v>2932</v>
      </c>
      <c r="N84" s="116">
        <f>IFERROR(M84/K84-1,"-")</f>
        <v>24.495652173913044</v>
      </c>
      <c r="O84" s="116">
        <f t="shared" si="10"/>
        <v>0.379764705882353</v>
      </c>
    </row>
    <row r="85" spans="1:16" x14ac:dyDescent="0.25">
      <c r="A85" s="1">
        <v>11</v>
      </c>
      <c r="B85" s="114" t="s">
        <v>91</v>
      </c>
      <c r="C85" s="115">
        <v>1107</v>
      </c>
      <c r="D85" s="116">
        <v>0.35495716034271729</v>
      </c>
      <c r="E85" s="115">
        <v>491</v>
      </c>
      <c r="F85" s="116">
        <f t="shared" si="9"/>
        <v>-0.55645889792231262</v>
      </c>
      <c r="G85" s="115">
        <v>1011</v>
      </c>
      <c r="H85" s="116">
        <f t="shared" si="9"/>
        <v>1.0590631364562118</v>
      </c>
      <c r="I85" s="115">
        <v>140</v>
      </c>
      <c r="J85" s="116">
        <f t="shared" si="9"/>
        <v>-0.86152324431256178</v>
      </c>
      <c r="K85" s="115">
        <v>1666</v>
      </c>
      <c r="L85" s="116">
        <f t="shared" si="9"/>
        <v>10.9</v>
      </c>
      <c r="M85" s="115"/>
      <c r="N85" s="116"/>
      <c r="O85" s="116"/>
    </row>
    <row r="86" spans="1:16" x14ac:dyDescent="0.25">
      <c r="A86" s="1">
        <v>12</v>
      </c>
      <c r="B86" s="114" t="s">
        <v>93</v>
      </c>
      <c r="C86" s="115">
        <v>886</v>
      </c>
      <c r="D86" s="116">
        <v>0.23570432357043236</v>
      </c>
      <c r="E86" s="115">
        <v>342</v>
      </c>
      <c r="F86" s="116">
        <f t="shared" si="9"/>
        <v>-0.61399548532731374</v>
      </c>
      <c r="G86" s="115">
        <v>186</v>
      </c>
      <c r="H86" s="116">
        <f t="shared" si="9"/>
        <v>-0.45614035087719296</v>
      </c>
      <c r="I86" s="115">
        <v>126</v>
      </c>
      <c r="J86" s="116">
        <f t="shared" si="9"/>
        <v>-0.32258064516129037</v>
      </c>
      <c r="K86" s="115">
        <v>1747</v>
      </c>
      <c r="L86" s="116">
        <f t="shared" si="9"/>
        <v>12.865079365079366</v>
      </c>
      <c r="M86" s="115"/>
      <c r="N86" s="116"/>
      <c r="O86" s="116"/>
    </row>
    <row r="87" spans="1:16" ht="15.75" x14ac:dyDescent="0.25">
      <c r="B87" s="117" t="s">
        <v>30</v>
      </c>
      <c r="C87" s="118">
        <v>22752</v>
      </c>
      <c r="D87" s="119">
        <v>0.15592135345221769</v>
      </c>
      <c r="E87" s="118">
        <v>8930</v>
      </c>
      <c r="F87" s="119">
        <f t="shared" si="9"/>
        <v>-0.60750703234880454</v>
      </c>
      <c r="G87" s="118">
        <v>21567</v>
      </c>
      <c r="H87" s="119">
        <f t="shared" si="9"/>
        <v>1.41511758118701</v>
      </c>
      <c r="I87" s="118">
        <v>23338</v>
      </c>
      <c r="J87" s="119">
        <f t="shared" si="9"/>
        <v>8.2116196040246781E-2</v>
      </c>
      <c r="K87" s="118">
        <v>31999</v>
      </c>
      <c r="L87" s="119">
        <f t="shared" si="9"/>
        <v>0.37111149198731685</v>
      </c>
      <c r="M87" s="118">
        <v>33767</v>
      </c>
      <c r="N87" s="119">
        <v>0.1812425662911914</v>
      </c>
      <c r="O87" s="119">
        <v>0.62661977937280211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</row>
    <row r="92" spans="1:16" ht="48.75" customHeight="1" thickBot="1" x14ac:dyDescent="0.3">
      <c r="B92" s="267" t="s">
        <v>242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 ",RIGHT(2019,2),"/",RIGHT(2018,2))</f>
        <v>var 19/18</v>
      </c>
      <c r="E96" s="113" t="s">
        <v>69</v>
      </c>
      <c r="F96" s="112" t="str">
        <f>CONCATENATE("var ",RIGHT(E95,2),"/",RIGHT(E95-1,2))</f>
        <v>var 20/19</v>
      </c>
      <c r="G96" s="113" t="s">
        <v>69</v>
      </c>
      <c r="H96" s="112" t="str">
        <f>CONCATENATE("var ",RIGHT(G95,2),"/",RIGHT(G95-1,2))</f>
        <v>var 21/20</v>
      </c>
      <c r="I96" s="113" t="s">
        <v>69</v>
      </c>
      <c r="J96" s="112" t="str">
        <f>CONCATENATE("var ",RIGHT(I95,2),"/",RIGHT(I95-1,2))</f>
        <v>var 22/21</v>
      </c>
      <c r="K96" s="113" t="s">
        <v>69</v>
      </c>
      <c r="L96" s="112" t="str">
        <f>CONCATENATE("var ",RIGHT(K95,2),"/",RIGHT(K95-1,2))</f>
        <v>var 23/22</v>
      </c>
      <c r="M96" s="113" t="s">
        <v>69</v>
      </c>
      <c r="N96" s="112" t="str">
        <f>CONCATENATE("var ",RIGHT(M95,2),"/",RIGHT(M95-1,2))</f>
        <v>var 24/23</v>
      </c>
      <c r="O96" s="112" t="str">
        <f>CONCATENATE("var ",RIGHT(M95,2),"/",RIGHT(2019,2))</f>
        <v>var 24/19</v>
      </c>
    </row>
    <row r="97" spans="2:15" x14ac:dyDescent="0.25">
      <c r="B97" s="114" t="s">
        <v>71</v>
      </c>
      <c r="C97" s="115">
        <v>8557</v>
      </c>
      <c r="D97" s="116">
        <v>-1.5169194865810587E-3</v>
      </c>
      <c r="E97" s="115">
        <v>7440</v>
      </c>
      <c r="F97" s="116">
        <f t="shared" ref="F97:L109" si="11">IFERROR(E97/C97-1,"-")</f>
        <v>-0.13053640294495739</v>
      </c>
      <c r="G97" s="115">
        <v>627</v>
      </c>
      <c r="H97" s="116">
        <f t="shared" si="11"/>
        <v>-0.91572580645161294</v>
      </c>
      <c r="I97" s="115">
        <v>7891</v>
      </c>
      <c r="J97" s="116">
        <f t="shared" si="11"/>
        <v>11.585326953748007</v>
      </c>
      <c r="K97" s="115">
        <v>15160</v>
      </c>
      <c r="L97" s="116">
        <f t="shared" si="11"/>
        <v>0.92117602331770376</v>
      </c>
      <c r="M97" s="115">
        <v>13042</v>
      </c>
      <c r="N97" s="116">
        <f t="shared" ref="N97:N103" si="12">IFERROR(M97/K97-1,"-")</f>
        <v>-0.13970976253298151</v>
      </c>
      <c r="O97" s="116">
        <f>M97/C97-1</f>
        <v>0.52413228935374545</v>
      </c>
    </row>
    <row r="98" spans="2:15" x14ac:dyDescent="0.25">
      <c r="B98" s="114" t="s">
        <v>73</v>
      </c>
      <c r="C98" s="115">
        <v>8922</v>
      </c>
      <c r="D98" s="116">
        <v>-7.1978364884543344E-2</v>
      </c>
      <c r="E98" s="115">
        <v>8735</v>
      </c>
      <c r="F98" s="116">
        <f t="shared" si="11"/>
        <v>-2.0959426137637349E-2</v>
      </c>
      <c r="G98" s="115">
        <v>759</v>
      </c>
      <c r="H98" s="116">
        <f t="shared" si="11"/>
        <v>-0.91310818546078987</v>
      </c>
      <c r="I98" s="115">
        <v>7950</v>
      </c>
      <c r="J98" s="116">
        <f t="shared" si="11"/>
        <v>9.4743083003952577</v>
      </c>
      <c r="K98" s="115">
        <v>16101</v>
      </c>
      <c r="L98" s="116">
        <f t="shared" si="11"/>
        <v>1.0252830188679245</v>
      </c>
      <c r="M98" s="115">
        <v>20766</v>
      </c>
      <c r="N98" s="116">
        <f t="shared" si="12"/>
        <v>0.28973355692193037</v>
      </c>
      <c r="O98" s="116">
        <f>IFERROR(M98/C98-1,"-")</f>
        <v>1.327505043712172</v>
      </c>
    </row>
    <row r="99" spans="2:15" x14ac:dyDescent="0.25">
      <c r="B99" s="114" t="s">
        <v>75</v>
      </c>
      <c r="C99" s="115">
        <v>8233</v>
      </c>
      <c r="D99" s="116">
        <v>-0.2521573258243256</v>
      </c>
      <c r="E99" s="115">
        <v>2353</v>
      </c>
      <c r="F99" s="116">
        <f t="shared" si="11"/>
        <v>-0.71419895542329648</v>
      </c>
      <c r="G99" s="115">
        <v>1288</v>
      </c>
      <c r="H99" s="116">
        <f t="shared" si="11"/>
        <v>-0.45261368465788354</v>
      </c>
      <c r="I99" s="115">
        <v>8848</v>
      </c>
      <c r="J99" s="116">
        <f t="shared" si="11"/>
        <v>5.8695652173913047</v>
      </c>
      <c r="K99" s="115">
        <v>15352</v>
      </c>
      <c r="L99" s="116">
        <f t="shared" si="11"/>
        <v>0.7350813743218807</v>
      </c>
      <c r="M99" s="115">
        <v>18394</v>
      </c>
      <c r="N99" s="116">
        <f t="shared" si="12"/>
        <v>0.19815007816571129</v>
      </c>
      <c r="O99" s="116">
        <f t="shared" ref="O99:O103" si="13">IFERROR(M99/C99-1,"-")</f>
        <v>1.234179521438115</v>
      </c>
    </row>
    <row r="100" spans="2:15" x14ac:dyDescent="0.25">
      <c r="B100" s="114" t="s">
        <v>77</v>
      </c>
      <c r="C100" s="115">
        <v>9599</v>
      </c>
      <c r="D100" s="116">
        <v>-5.484442693974001E-2</v>
      </c>
      <c r="E100" s="115">
        <v>0</v>
      </c>
      <c r="F100" s="116">
        <f t="shared" si="11"/>
        <v>-1</v>
      </c>
      <c r="G100" s="115">
        <v>2325</v>
      </c>
      <c r="H100" s="116" t="str">
        <f t="shared" si="11"/>
        <v>-</v>
      </c>
      <c r="I100" s="115">
        <v>10186</v>
      </c>
      <c r="J100" s="116">
        <f t="shared" si="11"/>
        <v>3.3810752688172041</v>
      </c>
      <c r="K100" s="115">
        <v>11465</v>
      </c>
      <c r="L100" s="116">
        <f t="shared" si="11"/>
        <v>0.12556450029452182</v>
      </c>
      <c r="M100" s="115">
        <v>14296</v>
      </c>
      <c r="N100" s="116">
        <f t="shared" si="12"/>
        <v>0.24692542520715222</v>
      </c>
      <c r="O100" s="116">
        <f t="shared" si="13"/>
        <v>0.48932180435462036</v>
      </c>
    </row>
    <row r="101" spans="2:15" x14ac:dyDescent="0.25">
      <c r="B101" s="114" t="s">
        <v>79</v>
      </c>
      <c r="C101" s="115">
        <v>7193</v>
      </c>
      <c r="D101" s="116">
        <v>-0.11568723875092202</v>
      </c>
      <c r="E101" s="115">
        <v>0</v>
      </c>
      <c r="F101" s="116">
        <f t="shared" si="11"/>
        <v>-1</v>
      </c>
      <c r="G101" s="115">
        <v>1733</v>
      </c>
      <c r="H101" s="116" t="str">
        <f t="shared" si="11"/>
        <v>-</v>
      </c>
      <c r="I101" s="115">
        <v>9107</v>
      </c>
      <c r="J101" s="116">
        <f t="shared" si="11"/>
        <v>4.2550490478938254</v>
      </c>
      <c r="K101" s="115">
        <v>6472</v>
      </c>
      <c r="L101" s="116">
        <f t="shared" si="11"/>
        <v>-0.28933787196661909</v>
      </c>
      <c r="M101" s="115">
        <v>12708</v>
      </c>
      <c r="N101" s="116">
        <f t="shared" si="12"/>
        <v>0.96353522867737951</v>
      </c>
      <c r="O101" s="116">
        <f t="shared" si="13"/>
        <v>0.76671764215209226</v>
      </c>
    </row>
    <row r="102" spans="2:15" x14ac:dyDescent="0.25">
      <c r="B102" s="114" t="s">
        <v>81</v>
      </c>
      <c r="C102" s="115">
        <v>6597</v>
      </c>
      <c r="D102" s="116">
        <v>-8.7152516904582811E-3</v>
      </c>
      <c r="E102" s="115">
        <v>0</v>
      </c>
      <c r="F102" s="116">
        <f t="shared" si="11"/>
        <v>-1</v>
      </c>
      <c r="G102" s="115">
        <v>1292</v>
      </c>
      <c r="H102" s="116" t="str">
        <f t="shared" si="11"/>
        <v>-</v>
      </c>
      <c r="I102" s="115">
        <v>8065</v>
      </c>
      <c r="J102" s="116">
        <f t="shared" si="11"/>
        <v>5.242260061919505</v>
      </c>
      <c r="K102" s="115">
        <v>6551</v>
      </c>
      <c r="L102" s="116">
        <f t="shared" si="11"/>
        <v>-0.18772473651580901</v>
      </c>
      <c r="M102" s="115">
        <v>8919</v>
      </c>
      <c r="N102" s="116">
        <f t="shared" si="12"/>
        <v>0.36147153106395979</v>
      </c>
      <c r="O102" s="116">
        <f t="shared" si="13"/>
        <v>0.35197817189631642</v>
      </c>
    </row>
    <row r="103" spans="2:15" x14ac:dyDescent="0.25">
      <c r="B103" s="114" t="s">
        <v>83</v>
      </c>
      <c r="C103" s="115">
        <v>6523</v>
      </c>
      <c r="D103" s="116">
        <v>-9.3650131999444164E-2</v>
      </c>
      <c r="E103" s="115">
        <v>0</v>
      </c>
      <c r="F103" s="116">
        <f t="shared" si="11"/>
        <v>-1</v>
      </c>
      <c r="G103" s="115">
        <v>306</v>
      </c>
      <c r="H103" s="116" t="str">
        <f t="shared" si="11"/>
        <v>-</v>
      </c>
      <c r="I103" s="115">
        <v>12664</v>
      </c>
      <c r="J103" s="116">
        <f t="shared" si="11"/>
        <v>40.385620915032682</v>
      </c>
      <c r="K103" s="115">
        <v>11258</v>
      </c>
      <c r="L103" s="116">
        <f t="shared" si="11"/>
        <v>-0.11102337334175616</v>
      </c>
      <c r="M103" s="115">
        <v>12673</v>
      </c>
      <c r="N103" s="116">
        <f t="shared" si="12"/>
        <v>0.12568839936045473</v>
      </c>
      <c r="O103" s="116">
        <f t="shared" si="13"/>
        <v>0.94281772190709789</v>
      </c>
    </row>
    <row r="104" spans="2:15" x14ac:dyDescent="0.25">
      <c r="B104" s="114" t="s">
        <v>85</v>
      </c>
      <c r="C104" s="115">
        <v>8173</v>
      </c>
      <c r="D104" s="116">
        <v>0.13814232001114046</v>
      </c>
      <c r="E104" s="115">
        <v>738</v>
      </c>
      <c r="F104" s="116">
        <f t="shared" si="11"/>
        <v>-0.90970267955463113</v>
      </c>
      <c r="G104" s="115">
        <v>2564</v>
      </c>
      <c r="H104" s="116">
        <f t="shared" si="11"/>
        <v>2.4742547425474255</v>
      </c>
      <c r="I104" s="115">
        <v>13893</v>
      </c>
      <c r="J104" s="116">
        <f t="shared" si="11"/>
        <v>4.4184867394695786</v>
      </c>
      <c r="K104" s="115">
        <v>8535</v>
      </c>
      <c r="L104" s="116">
        <f t="shared" si="11"/>
        <v>-0.38566184409414817</v>
      </c>
      <c r="M104" s="115">
        <v>16215</v>
      </c>
      <c r="N104" s="116">
        <f>IFERROR(M104/K104-1,"-")</f>
        <v>0.89982425307557112</v>
      </c>
      <c r="O104" s="116">
        <f>IFERROR(M104/C104-1,"-")</f>
        <v>0.98397161385048326</v>
      </c>
    </row>
    <row r="105" spans="2:15" x14ac:dyDescent="0.25">
      <c r="B105" s="114" t="s">
        <v>87</v>
      </c>
      <c r="C105" s="115">
        <v>5952</v>
      </c>
      <c r="D105" s="116">
        <v>-8.6976530142659936E-2</v>
      </c>
      <c r="E105" s="115">
        <v>756</v>
      </c>
      <c r="F105" s="116">
        <f t="shared" si="11"/>
        <v>-0.87298387096774199</v>
      </c>
      <c r="G105" s="115">
        <v>3968</v>
      </c>
      <c r="H105" s="116">
        <f t="shared" si="11"/>
        <v>4.2486772486772484</v>
      </c>
      <c r="I105" s="115">
        <v>9524</v>
      </c>
      <c r="J105" s="116">
        <f t="shared" si="11"/>
        <v>1.400201612903226</v>
      </c>
      <c r="K105" s="115">
        <v>7518</v>
      </c>
      <c r="L105" s="116">
        <f t="shared" si="11"/>
        <v>-0.21062578748425032</v>
      </c>
      <c r="M105" s="115">
        <v>10082</v>
      </c>
      <c r="N105" s="116">
        <f>IFERROR(M105/K105-1,"-")</f>
        <v>0.34104815110401709</v>
      </c>
      <c r="O105" s="116">
        <f>IFERROR(M105/C105-1,"-")</f>
        <v>0.6938844086021505</v>
      </c>
    </row>
    <row r="106" spans="2:15" x14ac:dyDescent="0.25">
      <c r="B106" s="114" t="s">
        <v>89</v>
      </c>
      <c r="C106" s="115">
        <v>9518</v>
      </c>
      <c r="D106" s="116">
        <v>7.4145130346461974E-2</v>
      </c>
      <c r="E106" s="115">
        <v>1374</v>
      </c>
      <c r="F106" s="116">
        <f t="shared" si="11"/>
        <v>-0.85564194158436646</v>
      </c>
      <c r="G106" s="115">
        <v>9090</v>
      </c>
      <c r="H106" s="116">
        <f t="shared" si="11"/>
        <v>5.6157205240174672</v>
      </c>
      <c r="I106" s="115">
        <v>13558</v>
      </c>
      <c r="J106" s="116">
        <f t="shared" si="11"/>
        <v>0.49152915291529142</v>
      </c>
      <c r="K106" s="115">
        <v>15736</v>
      </c>
      <c r="L106" s="116">
        <f t="shared" si="11"/>
        <v>0.16064316270836398</v>
      </c>
      <c r="M106" s="115">
        <v>19766</v>
      </c>
      <c r="N106" s="116">
        <f>IFERROR(M106/K106-1,"-")</f>
        <v>0.25610066090493144</v>
      </c>
      <c r="O106" s="116">
        <f>IFERROR(M106/C106-1,"-")</f>
        <v>1.0766967850388736</v>
      </c>
    </row>
    <row r="107" spans="2:15" x14ac:dyDescent="0.25">
      <c r="B107" s="114" t="s">
        <v>91</v>
      </c>
      <c r="C107" s="115">
        <v>7543</v>
      </c>
      <c r="D107" s="116">
        <v>-0.1831275720164609</v>
      </c>
      <c r="E107" s="115">
        <v>1511</v>
      </c>
      <c r="F107" s="116">
        <f t="shared" si="11"/>
        <v>-0.79968182420787481</v>
      </c>
      <c r="G107" s="115">
        <v>11417</v>
      </c>
      <c r="H107" s="116">
        <f t="shared" si="11"/>
        <v>6.5559232296492391</v>
      </c>
      <c r="I107" s="115">
        <v>13775</v>
      </c>
      <c r="J107" s="116">
        <f t="shared" si="11"/>
        <v>0.20653411579223957</v>
      </c>
      <c r="K107" s="115">
        <v>9793</v>
      </c>
      <c r="L107" s="116">
        <f t="shared" si="11"/>
        <v>-0.28907441016333935</v>
      </c>
      <c r="M107" s="115"/>
      <c r="N107" s="116"/>
      <c r="O107" s="116"/>
    </row>
    <row r="108" spans="2:15" x14ac:dyDescent="0.25">
      <c r="B108" s="114" t="s">
        <v>93</v>
      </c>
      <c r="C108" s="115">
        <v>8412</v>
      </c>
      <c r="D108" s="116">
        <v>-2.886169475871625E-2</v>
      </c>
      <c r="E108" s="115">
        <v>7493</v>
      </c>
      <c r="F108" s="116">
        <f t="shared" si="11"/>
        <v>-0.10924869234427004</v>
      </c>
      <c r="G108" s="115">
        <v>8624</v>
      </c>
      <c r="H108" s="116">
        <f t="shared" si="11"/>
        <v>0.15094087815294266</v>
      </c>
      <c r="I108" s="115">
        <v>13244</v>
      </c>
      <c r="J108" s="116">
        <f t="shared" si="11"/>
        <v>0.53571428571428581</v>
      </c>
      <c r="K108" s="115">
        <v>8828</v>
      </c>
      <c r="L108" s="116">
        <f t="shared" si="11"/>
        <v>-0.33343400785261246</v>
      </c>
      <c r="M108" s="115"/>
      <c r="N108" s="116"/>
      <c r="O108" s="116"/>
    </row>
    <row r="109" spans="2:15" ht="15.75" x14ac:dyDescent="0.25">
      <c r="B109" s="117" t="s">
        <v>30</v>
      </c>
      <c r="C109" s="118">
        <v>95222</v>
      </c>
      <c r="D109" s="119">
        <v>-6.454338258409309E-2</v>
      </c>
      <c r="E109" s="118">
        <v>31040</v>
      </c>
      <c r="F109" s="119">
        <f t="shared" si="11"/>
        <v>-0.67402491020982547</v>
      </c>
      <c r="G109" s="118">
        <v>43993</v>
      </c>
      <c r="H109" s="119">
        <f t="shared" si="11"/>
        <v>0.41730025773195867</v>
      </c>
      <c r="I109" s="118">
        <v>128705</v>
      </c>
      <c r="J109" s="119">
        <f t="shared" si="11"/>
        <v>1.9255790693974042</v>
      </c>
      <c r="K109" s="118">
        <v>132769</v>
      </c>
      <c r="L109" s="119">
        <f t="shared" si="11"/>
        <v>3.1576084845188701E-2</v>
      </c>
      <c r="M109" s="118">
        <v>146861</v>
      </c>
      <c r="N109" s="119">
        <v>0.28658408382100431</v>
      </c>
      <c r="O109" s="119">
        <v>0.85273821388471882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</row>
    <row r="114" spans="1:16" ht="48.75" customHeight="1" thickBot="1" x14ac:dyDescent="0.3">
      <c r="B114" s="267" t="s">
        <v>243</v>
      </c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 ",RIGHT(2019,2),"/",RIGHT(2018,2))</f>
        <v>var 19/18</v>
      </c>
      <c r="E118" s="113" t="s">
        <v>69</v>
      </c>
      <c r="F118" s="112" t="str">
        <f>CONCATENATE("var ",RIGHT(E117,2),"/",RIGHT(E117-1,2))</f>
        <v>var 20/19</v>
      </c>
      <c r="G118" s="113" t="s">
        <v>69</v>
      </c>
      <c r="H118" s="112" t="str">
        <f>CONCATENATE("var ",RIGHT(G117,2),"/",RIGHT(G117-1,2))</f>
        <v>var 21/20</v>
      </c>
      <c r="I118" s="113" t="s">
        <v>69</v>
      </c>
      <c r="J118" s="112" t="str">
        <f>CONCATENATE("var ",RIGHT(I117,2),"/",RIGHT(I117-1,2))</f>
        <v>var 22/21</v>
      </c>
      <c r="K118" s="113" t="s">
        <v>69</v>
      </c>
      <c r="L118" s="112" t="str">
        <f>CONCATENATE("var ",RIGHT(K117,2),"/",RIGHT(K117-1,2))</f>
        <v>var 23/22</v>
      </c>
      <c r="M118" s="113" t="s">
        <v>69</v>
      </c>
      <c r="N118" s="112" t="str">
        <f>CONCATENATE("var ",RIGHT(M117,2),"/",RIGHT(M117-1,2))</f>
        <v>var 24/23</v>
      </c>
      <c r="O118" s="112" t="str">
        <f>CONCATENATE("var ",RIGHT(M117,2),"/",RIGHT(2019,2))</f>
        <v>var 24/19</v>
      </c>
    </row>
    <row r="119" spans="1:16" x14ac:dyDescent="0.25">
      <c r="B119" s="114" t="s">
        <v>71</v>
      </c>
      <c r="C119" s="115">
        <v>3361</v>
      </c>
      <c r="D119" s="116">
        <v>-7.7155409115870377E-2</v>
      </c>
      <c r="E119" s="115">
        <v>2400</v>
      </c>
      <c r="F119" s="116">
        <f t="shared" ref="F119:L131" si="14">IFERROR(E119/C119-1,"-")</f>
        <v>-0.28592680749776855</v>
      </c>
      <c r="G119" s="115">
        <v>4</v>
      </c>
      <c r="H119" s="116">
        <f t="shared" si="14"/>
        <v>-0.99833333333333329</v>
      </c>
      <c r="I119" s="115">
        <v>1707</v>
      </c>
      <c r="J119" s="116">
        <f t="shared" si="14"/>
        <v>425.75</v>
      </c>
      <c r="K119" s="115">
        <v>4748</v>
      </c>
      <c r="L119" s="116">
        <f t="shared" si="14"/>
        <v>1.7814879906268306</v>
      </c>
      <c r="M119" s="115">
        <v>6517</v>
      </c>
      <c r="N119" s="116">
        <f t="shared" ref="N119:N125" si="15">IFERROR(M119/K119-1,"-")</f>
        <v>0.37257792754844155</v>
      </c>
      <c r="O119" s="116">
        <f>M119/C119-1</f>
        <v>0.93900624814043443</v>
      </c>
    </row>
    <row r="120" spans="1:16" x14ac:dyDescent="0.25">
      <c r="B120" s="114" t="s">
        <v>73</v>
      </c>
      <c r="C120" s="115">
        <v>4088</v>
      </c>
      <c r="D120" s="116">
        <v>-8.0314960629921273E-2</v>
      </c>
      <c r="E120" s="115">
        <v>3884</v>
      </c>
      <c r="F120" s="116">
        <f t="shared" si="14"/>
        <v>-4.9902152641878694E-2</v>
      </c>
      <c r="G120" s="115">
        <v>1</v>
      </c>
      <c r="H120" s="116">
        <f t="shared" si="14"/>
        <v>-0.99974253347064879</v>
      </c>
      <c r="I120" s="115">
        <v>2953</v>
      </c>
      <c r="J120" s="116">
        <f t="shared" si="14"/>
        <v>2952</v>
      </c>
      <c r="K120" s="115">
        <v>5416</v>
      </c>
      <c r="L120" s="116">
        <f t="shared" si="14"/>
        <v>0.83406705045716212</v>
      </c>
      <c r="M120" s="115">
        <v>6599</v>
      </c>
      <c r="N120" s="116">
        <f t="shared" si="15"/>
        <v>0.21842688330871485</v>
      </c>
      <c r="O120" s="116">
        <f>IFERROR(M120/C120-1,"-")</f>
        <v>0.6142367906066537</v>
      </c>
    </row>
    <row r="121" spans="1:16" x14ac:dyDescent="0.25">
      <c r="B121" s="114" t="s">
        <v>75</v>
      </c>
      <c r="C121" s="115">
        <v>3285</v>
      </c>
      <c r="D121" s="116">
        <v>-0.35258178951517538</v>
      </c>
      <c r="E121" s="115">
        <v>1088</v>
      </c>
      <c r="F121" s="116">
        <f t="shared" si="14"/>
        <v>-0.66879756468797558</v>
      </c>
      <c r="G121" s="115">
        <v>0</v>
      </c>
      <c r="H121" s="116">
        <f t="shared" si="14"/>
        <v>-1</v>
      </c>
      <c r="I121" s="115">
        <v>4157</v>
      </c>
      <c r="J121" s="116" t="str">
        <f t="shared" si="14"/>
        <v>-</v>
      </c>
      <c r="K121" s="115">
        <v>5893</v>
      </c>
      <c r="L121" s="116">
        <f t="shared" si="14"/>
        <v>0.41760885253788782</v>
      </c>
      <c r="M121" s="115">
        <v>5818</v>
      </c>
      <c r="N121" s="116">
        <f t="shared" si="15"/>
        <v>-1.2726964194807344E-2</v>
      </c>
      <c r="O121" s="116">
        <f t="shared" ref="O121:O125" si="16">IFERROR(M121/C121-1,"-")</f>
        <v>0.7710806697108068</v>
      </c>
    </row>
    <row r="122" spans="1:16" x14ac:dyDescent="0.25">
      <c r="B122" s="114" t="s">
        <v>77</v>
      </c>
      <c r="C122" s="115">
        <v>4822</v>
      </c>
      <c r="D122" s="116">
        <v>-3.3667334669338689E-2</v>
      </c>
      <c r="E122" s="115">
        <v>0</v>
      </c>
      <c r="F122" s="116">
        <f t="shared" si="14"/>
        <v>-1</v>
      </c>
      <c r="G122" s="115">
        <v>472</v>
      </c>
      <c r="H122" s="116" t="str">
        <f t="shared" si="14"/>
        <v>-</v>
      </c>
      <c r="I122" s="115">
        <v>5565</v>
      </c>
      <c r="J122" s="116">
        <f t="shared" si="14"/>
        <v>10.790254237288135</v>
      </c>
      <c r="K122" s="115">
        <v>4974</v>
      </c>
      <c r="L122" s="116">
        <f t="shared" si="14"/>
        <v>-0.10619946091644206</v>
      </c>
      <c r="M122" s="115">
        <v>6138</v>
      </c>
      <c r="N122" s="116">
        <f t="shared" si="15"/>
        <v>0.23401688781664665</v>
      </c>
      <c r="O122" s="116">
        <f t="shared" si="16"/>
        <v>0.27291580257154702</v>
      </c>
    </row>
    <row r="123" spans="1:16" x14ac:dyDescent="0.25">
      <c r="B123" s="114" t="s">
        <v>79</v>
      </c>
      <c r="C123" s="115">
        <v>3219</v>
      </c>
      <c r="D123" s="116">
        <v>-6.0694484972278917E-2</v>
      </c>
      <c r="E123" s="115">
        <v>0</v>
      </c>
      <c r="F123" s="116">
        <f t="shared" si="14"/>
        <v>-1</v>
      </c>
      <c r="G123" s="115">
        <v>114</v>
      </c>
      <c r="H123" s="116" t="str">
        <f t="shared" si="14"/>
        <v>-</v>
      </c>
      <c r="I123" s="115">
        <v>3337</v>
      </c>
      <c r="J123" s="116">
        <f t="shared" si="14"/>
        <v>28.271929824561404</v>
      </c>
      <c r="K123" s="115">
        <v>2577</v>
      </c>
      <c r="L123" s="116">
        <f t="shared" si="14"/>
        <v>-0.22774947557686542</v>
      </c>
      <c r="M123" s="115">
        <v>5266</v>
      </c>
      <c r="N123" s="116">
        <f t="shared" si="15"/>
        <v>1.0434613892122622</v>
      </c>
      <c r="O123" s="116">
        <f t="shared" si="16"/>
        <v>0.63591177384280839</v>
      </c>
    </row>
    <row r="124" spans="1:16" x14ac:dyDescent="0.25">
      <c r="B124" s="114" t="s">
        <v>81</v>
      </c>
      <c r="C124" s="115">
        <v>2933</v>
      </c>
      <c r="D124" s="116">
        <v>1.5933494977485196E-2</v>
      </c>
      <c r="E124" s="115">
        <v>0</v>
      </c>
      <c r="F124" s="116">
        <f t="shared" si="14"/>
        <v>-1</v>
      </c>
      <c r="G124" s="115">
        <v>286</v>
      </c>
      <c r="H124" s="116" t="str">
        <f t="shared" si="14"/>
        <v>-</v>
      </c>
      <c r="I124" s="115">
        <v>3282</v>
      </c>
      <c r="J124" s="116">
        <f t="shared" si="14"/>
        <v>10.475524475524475</v>
      </c>
      <c r="K124" s="115">
        <v>1493</v>
      </c>
      <c r="L124" s="116">
        <f t="shared" si="14"/>
        <v>-0.54509445460085315</v>
      </c>
      <c r="M124" s="115">
        <v>4643</v>
      </c>
      <c r="N124" s="116">
        <f t="shared" si="15"/>
        <v>2.1098459477561957</v>
      </c>
      <c r="O124" s="116">
        <f t="shared" si="16"/>
        <v>0.58302079781793381</v>
      </c>
    </row>
    <row r="125" spans="1:16" x14ac:dyDescent="0.25">
      <c r="B125" s="114" t="s">
        <v>83</v>
      </c>
      <c r="C125" s="115">
        <v>2969</v>
      </c>
      <c r="D125" s="116">
        <v>-0.18434065934065935</v>
      </c>
      <c r="E125" s="115">
        <v>0</v>
      </c>
      <c r="F125" s="116">
        <f t="shared" si="14"/>
        <v>-1</v>
      </c>
      <c r="G125" s="115">
        <v>0</v>
      </c>
      <c r="H125" s="116" t="str">
        <f t="shared" si="14"/>
        <v>-</v>
      </c>
      <c r="I125" s="115">
        <v>7439</v>
      </c>
      <c r="J125" s="116" t="str">
        <f t="shared" si="14"/>
        <v>-</v>
      </c>
      <c r="K125" s="115">
        <v>4901</v>
      </c>
      <c r="L125" s="116">
        <f t="shared" si="14"/>
        <v>-0.34117488909799709</v>
      </c>
      <c r="M125" s="115">
        <v>7702</v>
      </c>
      <c r="N125" s="116">
        <f t="shared" si="15"/>
        <v>0.5715160171393594</v>
      </c>
      <c r="O125" s="116">
        <f t="shared" si="16"/>
        <v>1.5941394408891885</v>
      </c>
    </row>
    <row r="126" spans="1:16" x14ac:dyDescent="0.25">
      <c r="B126" s="114" t="s">
        <v>85</v>
      </c>
      <c r="C126" s="115">
        <v>3875</v>
      </c>
      <c r="D126" s="116">
        <v>7.1329831351949036E-2</v>
      </c>
      <c r="E126" s="115">
        <v>3</v>
      </c>
      <c r="F126" s="116">
        <f t="shared" si="14"/>
        <v>-0.99922580645161285</v>
      </c>
      <c r="G126" s="115">
        <v>88</v>
      </c>
      <c r="H126" s="116">
        <f t="shared" si="14"/>
        <v>28.333333333333332</v>
      </c>
      <c r="I126" s="115">
        <v>9029</v>
      </c>
      <c r="J126" s="116">
        <f t="shared" si="14"/>
        <v>101.60227272727273</v>
      </c>
      <c r="K126" s="115">
        <v>4369</v>
      </c>
      <c r="L126" s="116">
        <f t="shared" si="14"/>
        <v>-0.51611474138885804</v>
      </c>
      <c r="M126" s="115">
        <v>8442</v>
      </c>
      <c r="N126" s="116">
        <f>IFERROR(M126/K126-1,"-")</f>
        <v>0.93224994277866791</v>
      </c>
      <c r="O126" s="116">
        <f>IFERROR(M126/C126-1,"-")</f>
        <v>1.1785806451612904</v>
      </c>
    </row>
    <row r="127" spans="1:16" x14ac:dyDescent="0.25">
      <c r="B127" s="114" t="s">
        <v>87</v>
      </c>
      <c r="C127" s="115">
        <v>2034</v>
      </c>
      <c r="D127" s="116">
        <v>-0.24526901669758816</v>
      </c>
      <c r="E127" s="115">
        <v>220</v>
      </c>
      <c r="F127" s="116">
        <f t="shared" si="14"/>
        <v>-0.89183874139626351</v>
      </c>
      <c r="G127" s="115">
        <v>1726</v>
      </c>
      <c r="H127" s="116">
        <f t="shared" si="14"/>
        <v>6.8454545454545457</v>
      </c>
      <c r="I127" s="115">
        <v>3976</v>
      </c>
      <c r="J127" s="116">
        <f t="shared" si="14"/>
        <v>1.3035921205098493</v>
      </c>
      <c r="K127" s="115">
        <v>2961</v>
      </c>
      <c r="L127" s="116">
        <f t="shared" si="14"/>
        <v>-0.25528169014084512</v>
      </c>
      <c r="M127" s="115">
        <v>4768</v>
      </c>
      <c r="N127" s="116">
        <f>IFERROR(M127/K127-1,"-")</f>
        <v>0.61026680175616344</v>
      </c>
      <c r="O127" s="116">
        <f>IFERROR(M127/C127-1,"-")</f>
        <v>1.3441494591937069</v>
      </c>
    </row>
    <row r="128" spans="1:16" x14ac:dyDescent="0.25">
      <c r="A128" s="120"/>
      <c r="B128" s="114" t="s">
        <v>89</v>
      </c>
      <c r="C128" s="115">
        <v>3866</v>
      </c>
      <c r="D128" s="116">
        <v>-3.2532532532532521E-2</v>
      </c>
      <c r="E128" s="115">
        <v>536</v>
      </c>
      <c r="F128" s="116">
        <f t="shared" si="14"/>
        <v>-0.86135540610450079</v>
      </c>
      <c r="G128" s="115">
        <v>4604</v>
      </c>
      <c r="H128" s="116">
        <f t="shared" si="14"/>
        <v>7.58955223880597</v>
      </c>
      <c r="I128" s="115">
        <v>5657</v>
      </c>
      <c r="J128" s="116">
        <f t="shared" si="14"/>
        <v>0.22871416159860991</v>
      </c>
      <c r="K128" s="115">
        <v>4444</v>
      </c>
      <c r="L128" s="116">
        <f t="shared" si="14"/>
        <v>-0.21442460668198693</v>
      </c>
      <c r="M128" s="115">
        <v>7529</v>
      </c>
      <c r="N128" s="116">
        <f>IFERROR(M128/K128-1,"-")</f>
        <v>0.69419441944194427</v>
      </c>
      <c r="O128" s="116">
        <f>IFERROR(M128/C128-1,"-")</f>
        <v>0.94749094671495082</v>
      </c>
    </row>
    <row r="129" spans="2:16" x14ac:dyDescent="0.25">
      <c r="B129" s="114" t="s">
        <v>91</v>
      </c>
      <c r="C129" s="115">
        <v>2748</v>
      </c>
      <c r="D129" s="116">
        <v>-0.32398523985239858</v>
      </c>
      <c r="E129" s="115">
        <v>619</v>
      </c>
      <c r="F129" s="116">
        <f t="shared" si="14"/>
        <v>-0.77474526928675402</v>
      </c>
      <c r="G129" s="115">
        <v>3313</v>
      </c>
      <c r="H129" s="116">
        <f t="shared" si="14"/>
        <v>4.3521809369951532</v>
      </c>
      <c r="I129" s="115">
        <v>4387</v>
      </c>
      <c r="J129" s="116">
        <f t="shared" si="14"/>
        <v>0.32417748264412927</v>
      </c>
      <c r="K129" s="115">
        <v>4579</v>
      </c>
      <c r="L129" s="116">
        <f t="shared" si="14"/>
        <v>4.3765671301572828E-2</v>
      </c>
      <c r="M129" s="115"/>
      <c r="N129" s="116"/>
      <c r="O129" s="116"/>
    </row>
    <row r="130" spans="2:16" x14ac:dyDescent="0.25">
      <c r="B130" s="114" t="s">
        <v>93</v>
      </c>
      <c r="C130" s="115">
        <v>3826</v>
      </c>
      <c r="D130" s="116">
        <v>-1.8974358974358951E-2</v>
      </c>
      <c r="E130" s="115">
        <v>4868</v>
      </c>
      <c r="F130" s="116">
        <f t="shared" si="14"/>
        <v>0.27234709879769992</v>
      </c>
      <c r="G130" s="115">
        <v>1656</v>
      </c>
      <c r="H130" s="116">
        <f t="shared" si="14"/>
        <v>-0.65981922760887435</v>
      </c>
      <c r="I130" s="115">
        <v>4592</v>
      </c>
      <c r="J130" s="116">
        <f t="shared" si="14"/>
        <v>1.7729468599033815</v>
      </c>
      <c r="K130" s="115">
        <v>4102</v>
      </c>
      <c r="L130" s="116">
        <f t="shared" si="14"/>
        <v>-0.10670731707317072</v>
      </c>
      <c r="M130" s="115"/>
      <c r="N130" s="116"/>
      <c r="O130" s="116"/>
    </row>
    <row r="131" spans="2:16" ht="15.75" x14ac:dyDescent="0.25">
      <c r="B131" s="117" t="s">
        <v>30</v>
      </c>
      <c r="C131" s="118">
        <v>41026</v>
      </c>
      <c r="D131" s="119">
        <v>-0.1153995428867135</v>
      </c>
      <c r="E131" s="118">
        <v>13899</v>
      </c>
      <c r="F131" s="119">
        <f t="shared" si="14"/>
        <v>-0.66121483937015557</v>
      </c>
      <c r="G131" s="118">
        <v>12264</v>
      </c>
      <c r="H131" s="119">
        <f t="shared" si="14"/>
        <v>-0.11763436218432977</v>
      </c>
      <c r="I131" s="118">
        <v>56081</v>
      </c>
      <c r="J131" s="119">
        <f t="shared" si="14"/>
        <v>3.5728147423352903</v>
      </c>
      <c r="K131" s="118">
        <v>50457</v>
      </c>
      <c r="L131" s="119">
        <f t="shared" si="14"/>
        <v>-0.10028351848219541</v>
      </c>
      <c r="M131" s="118">
        <v>63422</v>
      </c>
      <c r="N131" s="119">
        <v>0.51814438912294136</v>
      </c>
      <c r="O131" s="119">
        <v>0.84088006501799595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67" t="s">
        <v>244</v>
      </c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 ",RIGHT(2019,2),"/",RIGHT(2018,2))</f>
        <v>var 19/18</v>
      </c>
      <c r="E140" s="113" t="s">
        <v>69</v>
      </c>
      <c r="F140" s="112" t="str">
        <f>CONCATENATE("var ",RIGHT(E139,2),"/",RIGHT(E139-1,2))</f>
        <v>var 20/19</v>
      </c>
      <c r="G140" s="113" t="s">
        <v>69</v>
      </c>
      <c r="H140" s="112" t="str">
        <f>CONCATENATE("var ",RIGHT(G139,2),"/",RIGHT(G139-1,2))</f>
        <v>var 21/20</v>
      </c>
      <c r="I140" s="113" t="s">
        <v>69</v>
      </c>
      <c r="J140" s="112" t="str">
        <f>CONCATENATE("var ",RIGHT(I139,2),"/",RIGHT(I139-1,2))</f>
        <v>var 22/21</v>
      </c>
      <c r="K140" s="113" t="s">
        <v>69</v>
      </c>
      <c r="L140" s="112" t="str">
        <f>CONCATENATE("var ",RIGHT(K139,2),"/",RIGHT(K139-1,2))</f>
        <v>var 23/22</v>
      </c>
      <c r="M140" s="113" t="s">
        <v>69</v>
      </c>
      <c r="N140" s="112" t="str">
        <f>CONCATENATE("var ",RIGHT(M139,2),"/",RIGHT(M139-1,2))</f>
        <v>var 24/23</v>
      </c>
      <c r="O140" s="112" t="str">
        <f>CONCATENATE("var ",RIGHT(M139,2),"/",RIGHT(2019,2))</f>
        <v>var 24/19</v>
      </c>
    </row>
    <row r="141" spans="2:16" x14ac:dyDescent="0.25">
      <c r="B141" s="114" t="s">
        <v>71</v>
      </c>
      <c r="C141" s="115">
        <v>1076</v>
      </c>
      <c r="D141" s="116">
        <v>-2.0036429872495432E-2</v>
      </c>
      <c r="E141" s="115">
        <v>846</v>
      </c>
      <c r="F141" s="116">
        <f t="shared" ref="F141:L153" si="17">IFERROR(E141/C141-1,"-")</f>
        <v>-0.21375464684014867</v>
      </c>
      <c r="G141" s="115">
        <v>101</v>
      </c>
      <c r="H141" s="116">
        <f t="shared" si="17"/>
        <v>-0.88061465721040189</v>
      </c>
      <c r="I141" s="115">
        <v>371</v>
      </c>
      <c r="J141" s="116">
        <f t="shared" si="17"/>
        <v>2.6732673267326734</v>
      </c>
      <c r="K141" s="115">
        <v>883</v>
      </c>
      <c r="L141" s="116">
        <f t="shared" si="17"/>
        <v>1.3800539083557952</v>
      </c>
      <c r="M141" s="115">
        <v>1186</v>
      </c>
      <c r="N141" s="116">
        <f t="shared" ref="N141:N147" si="18">IFERROR(M141/K141-1,"-")</f>
        <v>0.3431483578708947</v>
      </c>
      <c r="O141" s="116">
        <f>M141/C141-1</f>
        <v>0.10223048327137541</v>
      </c>
    </row>
    <row r="142" spans="2:16" x14ac:dyDescent="0.25">
      <c r="B142" s="114" t="s">
        <v>73</v>
      </c>
      <c r="C142" s="115">
        <v>1069</v>
      </c>
      <c r="D142" s="116">
        <v>-0.15826771653543303</v>
      </c>
      <c r="E142" s="115">
        <v>861</v>
      </c>
      <c r="F142" s="116">
        <f t="shared" si="17"/>
        <v>-0.19457436856875587</v>
      </c>
      <c r="G142" s="115">
        <v>201</v>
      </c>
      <c r="H142" s="116">
        <f t="shared" si="17"/>
        <v>-0.76655052264808365</v>
      </c>
      <c r="I142" s="115">
        <v>1125</v>
      </c>
      <c r="J142" s="116">
        <f t="shared" si="17"/>
        <v>4.5970149253731343</v>
      </c>
      <c r="K142" s="115">
        <v>845</v>
      </c>
      <c r="L142" s="116">
        <f t="shared" si="17"/>
        <v>-0.24888888888888894</v>
      </c>
      <c r="M142" s="115">
        <v>1209</v>
      </c>
      <c r="N142" s="116">
        <f t="shared" si="18"/>
        <v>0.43076923076923079</v>
      </c>
      <c r="O142" s="116">
        <f>IFERROR(M142/C142-1,"-")</f>
        <v>0.1309635173058934</v>
      </c>
    </row>
    <row r="143" spans="2:16" x14ac:dyDescent="0.25">
      <c r="B143" s="114" t="s">
        <v>75</v>
      </c>
      <c r="C143" s="115">
        <v>1058</v>
      </c>
      <c r="D143" s="116">
        <v>-0.32222934016655991</v>
      </c>
      <c r="E143" s="115">
        <v>398</v>
      </c>
      <c r="F143" s="116">
        <f t="shared" si="17"/>
        <v>-0.62381852551984873</v>
      </c>
      <c r="G143" s="115">
        <v>429</v>
      </c>
      <c r="H143" s="116">
        <f t="shared" si="17"/>
        <v>7.7889447236180853E-2</v>
      </c>
      <c r="I143" s="115">
        <v>1581</v>
      </c>
      <c r="J143" s="116">
        <f t="shared" si="17"/>
        <v>2.6853146853146854</v>
      </c>
      <c r="K143" s="115">
        <v>833</v>
      </c>
      <c r="L143" s="116">
        <f t="shared" si="17"/>
        <v>-0.4731182795698925</v>
      </c>
      <c r="M143" s="115">
        <v>1912</v>
      </c>
      <c r="N143" s="116">
        <f t="shared" si="18"/>
        <v>1.2953181272509005</v>
      </c>
      <c r="O143" s="116">
        <f t="shared" ref="O143:O147" si="19">IFERROR(M143/C143-1,"-")</f>
        <v>0.80718336483931941</v>
      </c>
    </row>
    <row r="144" spans="2:16" x14ac:dyDescent="0.25">
      <c r="B144" s="114" t="s">
        <v>77</v>
      </c>
      <c r="C144" s="115">
        <v>970</v>
      </c>
      <c r="D144" s="116">
        <v>1.6771488469601747E-2</v>
      </c>
      <c r="E144" s="115">
        <v>0</v>
      </c>
      <c r="F144" s="116">
        <f t="shared" si="17"/>
        <v>-1</v>
      </c>
      <c r="G144" s="115">
        <v>180</v>
      </c>
      <c r="H144" s="116" t="str">
        <f t="shared" si="17"/>
        <v>-</v>
      </c>
      <c r="I144" s="115">
        <v>1225</v>
      </c>
      <c r="J144" s="116">
        <f t="shared" si="17"/>
        <v>5.8055555555555554</v>
      </c>
      <c r="K144" s="115">
        <v>928</v>
      </c>
      <c r="L144" s="116">
        <f t="shared" si="17"/>
        <v>-0.24244897959183676</v>
      </c>
      <c r="M144" s="115">
        <v>394</v>
      </c>
      <c r="N144" s="116">
        <f t="shared" si="18"/>
        <v>-0.57543103448275867</v>
      </c>
      <c r="O144" s="116">
        <f t="shared" si="19"/>
        <v>-0.59381443298969072</v>
      </c>
    </row>
    <row r="145" spans="1:16" x14ac:dyDescent="0.25">
      <c r="B145" s="114" t="s">
        <v>79</v>
      </c>
      <c r="C145" s="115">
        <v>1005</v>
      </c>
      <c r="D145" s="116">
        <v>3.501544799176104E-2</v>
      </c>
      <c r="E145" s="115">
        <v>0</v>
      </c>
      <c r="F145" s="116">
        <f t="shared" si="17"/>
        <v>-1</v>
      </c>
      <c r="G145" s="115">
        <v>260</v>
      </c>
      <c r="H145" s="116" t="str">
        <f t="shared" si="17"/>
        <v>-</v>
      </c>
      <c r="I145" s="115">
        <v>461</v>
      </c>
      <c r="J145" s="116">
        <f t="shared" si="17"/>
        <v>0.77307692307692299</v>
      </c>
      <c r="K145" s="115">
        <v>396</v>
      </c>
      <c r="L145" s="116">
        <f t="shared" si="17"/>
        <v>-0.14099783080260309</v>
      </c>
      <c r="M145" s="115">
        <v>364</v>
      </c>
      <c r="N145" s="116">
        <f t="shared" si="18"/>
        <v>-8.0808080808080773E-2</v>
      </c>
      <c r="O145" s="116">
        <f t="shared" si="19"/>
        <v>-0.6378109452736318</v>
      </c>
    </row>
    <row r="146" spans="1:16" x14ac:dyDescent="0.25">
      <c r="B146" s="114" t="s">
        <v>81</v>
      </c>
      <c r="C146" s="115">
        <v>753</v>
      </c>
      <c r="D146" s="116">
        <v>-1.3262599469495706E-3</v>
      </c>
      <c r="E146" s="115">
        <v>0</v>
      </c>
      <c r="F146" s="116">
        <f t="shared" si="17"/>
        <v>-1</v>
      </c>
      <c r="G146" s="115">
        <v>79</v>
      </c>
      <c r="H146" s="116" t="str">
        <f t="shared" si="17"/>
        <v>-</v>
      </c>
      <c r="I146" s="115">
        <v>638</v>
      </c>
      <c r="J146" s="116">
        <f t="shared" si="17"/>
        <v>7.075949367088608</v>
      </c>
      <c r="K146" s="115">
        <v>1689</v>
      </c>
      <c r="L146" s="116">
        <f t="shared" si="17"/>
        <v>1.6473354231974922</v>
      </c>
      <c r="M146" s="115">
        <v>448</v>
      </c>
      <c r="N146" s="116">
        <f t="shared" si="18"/>
        <v>-0.73475429248075785</v>
      </c>
      <c r="O146" s="116">
        <f t="shared" si="19"/>
        <v>-0.40504648074369187</v>
      </c>
    </row>
    <row r="147" spans="1:16" x14ac:dyDescent="0.25">
      <c r="B147" s="114" t="s">
        <v>83</v>
      </c>
      <c r="C147" s="115">
        <v>591</v>
      </c>
      <c r="D147" s="116">
        <v>-0.26583850931677022</v>
      </c>
      <c r="E147" s="115">
        <v>0</v>
      </c>
      <c r="F147" s="116">
        <f t="shared" si="17"/>
        <v>-1</v>
      </c>
      <c r="G147" s="115">
        <v>26</v>
      </c>
      <c r="H147" s="116" t="str">
        <f t="shared" si="17"/>
        <v>-</v>
      </c>
      <c r="I147" s="115">
        <v>191</v>
      </c>
      <c r="J147" s="116">
        <f t="shared" si="17"/>
        <v>6.3461538461538458</v>
      </c>
      <c r="K147" s="115">
        <v>279</v>
      </c>
      <c r="L147" s="116">
        <f t="shared" si="17"/>
        <v>0.46073298429319376</v>
      </c>
      <c r="M147" s="115">
        <v>638</v>
      </c>
      <c r="N147" s="116">
        <f t="shared" si="18"/>
        <v>1.2867383512544803</v>
      </c>
      <c r="O147" s="116">
        <f t="shared" si="19"/>
        <v>7.9526226734348615E-2</v>
      </c>
    </row>
    <row r="148" spans="1:16" x14ac:dyDescent="0.25">
      <c r="B148" s="114" t="s">
        <v>85</v>
      </c>
      <c r="C148" s="115">
        <v>631</v>
      </c>
      <c r="D148" s="116">
        <v>-0.27471264367816095</v>
      </c>
      <c r="E148" s="115">
        <v>243</v>
      </c>
      <c r="F148" s="116">
        <f t="shared" si="17"/>
        <v>-0.61489698890649769</v>
      </c>
      <c r="G148" s="115">
        <v>73</v>
      </c>
      <c r="H148" s="116">
        <f t="shared" si="17"/>
        <v>-0.69958847736625507</v>
      </c>
      <c r="I148" s="115">
        <v>147</v>
      </c>
      <c r="J148" s="116">
        <f t="shared" si="17"/>
        <v>1.0136986301369864</v>
      </c>
      <c r="K148" s="115">
        <v>557</v>
      </c>
      <c r="L148" s="116">
        <f t="shared" si="17"/>
        <v>2.7891156462585034</v>
      </c>
      <c r="M148" s="115">
        <v>408</v>
      </c>
      <c r="N148" s="116">
        <f>IFERROR(M148/K148-1,"-")</f>
        <v>-0.26750448833034113</v>
      </c>
      <c r="O148" s="116">
        <f>IFERROR(M148/C148-1,"-")</f>
        <v>-0.35340729001584781</v>
      </c>
    </row>
    <row r="149" spans="1:16" x14ac:dyDescent="0.25">
      <c r="B149" s="114" t="s">
        <v>87</v>
      </c>
      <c r="C149" s="115">
        <v>1110</v>
      </c>
      <c r="D149" s="116">
        <v>-0.18502202643171806</v>
      </c>
      <c r="E149" s="115">
        <v>57</v>
      </c>
      <c r="F149" s="116">
        <f t="shared" si="17"/>
        <v>-0.94864864864864862</v>
      </c>
      <c r="G149" s="115">
        <v>481</v>
      </c>
      <c r="H149" s="116">
        <f t="shared" si="17"/>
        <v>7.4385964912280702</v>
      </c>
      <c r="I149" s="115">
        <v>270</v>
      </c>
      <c r="J149" s="116">
        <f t="shared" si="17"/>
        <v>-0.43866943866943864</v>
      </c>
      <c r="K149" s="115">
        <v>706</v>
      </c>
      <c r="L149" s="116">
        <f t="shared" si="17"/>
        <v>1.6148148148148147</v>
      </c>
      <c r="M149" s="115">
        <v>518</v>
      </c>
      <c r="N149" s="116">
        <f>IFERROR(M149/K149-1,"-")</f>
        <v>-0.26628895184135981</v>
      </c>
      <c r="O149" s="116">
        <f>IFERROR(M149/C149-1,"-")</f>
        <v>-0.53333333333333333</v>
      </c>
    </row>
    <row r="150" spans="1:16" x14ac:dyDescent="0.25">
      <c r="A150" s="120"/>
      <c r="B150" s="114" t="s">
        <v>89</v>
      </c>
      <c r="C150" s="115">
        <v>1341</v>
      </c>
      <c r="D150" s="116">
        <v>-0.17931456548347613</v>
      </c>
      <c r="E150" s="115">
        <v>110</v>
      </c>
      <c r="F150" s="116">
        <f t="shared" si="17"/>
        <v>-0.91797166293810584</v>
      </c>
      <c r="G150" s="115">
        <v>972</v>
      </c>
      <c r="H150" s="116">
        <f t="shared" si="17"/>
        <v>7.836363636363636</v>
      </c>
      <c r="I150" s="115">
        <v>387</v>
      </c>
      <c r="J150" s="116">
        <f t="shared" si="17"/>
        <v>-0.60185185185185186</v>
      </c>
      <c r="K150" s="115">
        <v>770</v>
      </c>
      <c r="L150" s="116">
        <f t="shared" si="17"/>
        <v>0.98966408268733841</v>
      </c>
      <c r="M150" s="115">
        <v>1083</v>
      </c>
      <c r="N150" s="116">
        <f>IFERROR(M150/K150-1,"-")</f>
        <v>0.40649350649350646</v>
      </c>
      <c r="O150" s="116">
        <f>IFERROR(M150/C150-1,"-")</f>
        <v>-0.19239373601789711</v>
      </c>
    </row>
    <row r="151" spans="1:16" x14ac:dyDescent="0.25">
      <c r="B151" s="114" t="s">
        <v>91</v>
      </c>
      <c r="C151" s="115">
        <v>1160</v>
      </c>
      <c r="D151" s="116">
        <v>-0.28527418361059764</v>
      </c>
      <c r="E151" s="115">
        <v>367</v>
      </c>
      <c r="F151" s="116">
        <f t="shared" si="17"/>
        <v>-0.68362068965517242</v>
      </c>
      <c r="G151" s="115">
        <v>421</v>
      </c>
      <c r="H151" s="116">
        <f t="shared" si="17"/>
        <v>0.14713896457765663</v>
      </c>
      <c r="I151" s="115">
        <v>842</v>
      </c>
      <c r="J151" s="116">
        <f t="shared" si="17"/>
        <v>1</v>
      </c>
      <c r="K151" s="115">
        <v>1910</v>
      </c>
      <c r="L151" s="116">
        <f t="shared" si="17"/>
        <v>1.2684085510688834</v>
      </c>
      <c r="M151" s="115"/>
      <c r="N151" s="116"/>
      <c r="O151" s="116"/>
    </row>
    <row r="152" spans="1:16" x14ac:dyDescent="0.25">
      <c r="B152" s="114" t="s">
        <v>93</v>
      </c>
      <c r="C152" s="115">
        <v>770</v>
      </c>
      <c r="D152" s="116">
        <v>-0.26526717557251911</v>
      </c>
      <c r="E152" s="115">
        <v>411</v>
      </c>
      <c r="F152" s="116">
        <f t="shared" si="17"/>
        <v>-0.46623376623376622</v>
      </c>
      <c r="G152" s="115">
        <v>363</v>
      </c>
      <c r="H152" s="116">
        <f t="shared" si="17"/>
        <v>-0.11678832116788318</v>
      </c>
      <c r="I152" s="115">
        <v>510</v>
      </c>
      <c r="J152" s="116">
        <f t="shared" si="17"/>
        <v>0.4049586776859504</v>
      </c>
      <c r="K152" s="115">
        <v>1159</v>
      </c>
      <c r="L152" s="116">
        <f t="shared" si="17"/>
        <v>1.2725490196078431</v>
      </c>
      <c r="M152" s="115"/>
      <c r="N152" s="116"/>
      <c r="O152" s="116"/>
    </row>
    <row r="153" spans="1:16" ht="15.75" x14ac:dyDescent="0.25">
      <c r="B153" s="117" t="s">
        <v>30</v>
      </c>
      <c r="C153" s="118">
        <v>11534</v>
      </c>
      <c r="D153" s="119">
        <v>-0.17318996415770604</v>
      </c>
      <c r="E153" s="118">
        <v>3374</v>
      </c>
      <c r="F153" s="119">
        <f t="shared" si="17"/>
        <v>-0.70747355644182419</v>
      </c>
      <c r="G153" s="118">
        <v>3586</v>
      </c>
      <c r="H153" s="119">
        <f t="shared" si="17"/>
        <v>6.2833432128037936E-2</v>
      </c>
      <c r="I153" s="118">
        <v>7748</v>
      </c>
      <c r="J153" s="119">
        <f t="shared" si="17"/>
        <v>1.1606246514221974</v>
      </c>
      <c r="K153" s="118">
        <v>10955</v>
      </c>
      <c r="L153" s="119">
        <f t="shared" si="17"/>
        <v>0.41391326794011363</v>
      </c>
      <c r="M153" s="118">
        <v>8160</v>
      </c>
      <c r="N153" s="119">
        <v>3.4745117930509828E-2</v>
      </c>
      <c r="O153" s="119">
        <v>-0.15035401915868385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67" t="s">
        <v>245</v>
      </c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 ",RIGHT(2019,2),"/",RIGHT(2018,2))</f>
        <v>var 19/18</v>
      </c>
      <c r="E162" s="113" t="s">
        <v>69</v>
      </c>
      <c r="F162" s="112" t="str">
        <f>CONCATENATE("var ",RIGHT(E161,2),"/",RIGHT(E161-1,2))</f>
        <v>var 20/19</v>
      </c>
      <c r="G162" s="113" t="s">
        <v>69</v>
      </c>
      <c r="H162" s="112" t="str">
        <f>CONCATENATE("var ",RIGHT(G161,2),"/",RIGHT(G161-1,2))</f>
        <v>var 21/20</v>
      </c>
      <c r="I162" s="113" t="s">
        <v>69</v>
      </c>
      <c r="J162" s="112" t="str">
        <f>CONCATENATE("var ",RIGHT(I161,2),"/",RIGHT(I161-1,2))</f>
        <v>var 22/21</v>
      </c>
      <c r="K162" s="113" t="s">
        <v>69</v>
      </c>
      <c r="L162" s="112" t="str">
        <f>CONCATENATE("var ",RIGHT(K161,2),"/",RIGHT(K161-1,2))</f>
        <v>var 23/22</v>
      </c>
      <c r="M162" s="113" t="s">
        <v>69</v>
      </c>
      <c r="N162" s="112" t="str">
        <f>CONCATENATE("var ",RIGHT(M161,2),"/",RIGHT(M161-1,2))</f>
        <v>var 24/23</v>
      </c>
      <c r="O162" s="112" t="str">
        <f>CONCATENATE("var ",RIGHT(M161,2),"/",RIGHT(2019,2))</f>
        <v>var 24/19</v>
      </c>
    </row>
    <row r="163" spans="2:15" x14ac:dyDescent="0.25">
      <c r="B163" s="114" t="s">
        <v>71</v>
      </c>
      <c r="C163" s="115">
        <v>769</v>
      </c>
      <c r="D163" s="116">
        <v>1.0343915343915344</v>
      </c>
      <c r="E163" s="115">
        <v>1284</v>
      </c>
      <c r="F163" s="116">
        <f t="shared" ref="F163:L175" si="20">IFERROR(E163/C163-1,"-")</f>
        <v>0.66970091027308198</v>
      </c>
      <c r="G163" s="115">
        <v>48</v>
      </c>
      <c r="H163" s="116">
        <f t="shared" si="20"/>
        <v>-0.96261682242990654</v>
      </c>
      <c r="I163" s="115">
        <v>1189</v>
      </c>
      <c r="J163" s="116">
        <f t="shared" si="20"/>
        <v>23.770833333333332</v>
      </c>
      <c r="K163" s="115">
        <v>2179</v>
      </c>
      <c r="L163" s="116">
        <f t="shared" si="20"/>
        <v>0.83263246425567705</v>
      </c>
      <c r="M163" s="115">
        <v>417</v>
      </c>
      <c r="N163" s="116">
        <f t="shared" ref="N163:N169" si="21">IFERROR(M163/K163-1,"-")</f>
        <v>-0.80862781092244151</v>
      </c>
      <c r="O163" s="116">
        <f>M163/C163-1</f>
        <v>-0.4577373211963589</v>
      </c>
    </row>
    <row r="164" spans="2:15" x14ac:dyDescent="0.25">
      <c r="B164" s="114" t="s">
        <v>73</v>
      </c>
      <c r="C164" s="115">
        <v>951</v>
      </c>
      <c r="D164" s="116">
        <v>0.62010221465076665</v>
      </c>
      <c r="E164" s="115">
        <v>1017</v>
      </c>
      <c r="F164" s="116">
        <f t="shared" si="20"/>
        <v>6.9400630914826511E-2</v>
      </c>
      <c r="G164" s="115">
        <v>160</v>
      </c>
      <c r="H164" s="116">
        <f t="shared" si="20"/>
        <v>-0.8426745329400197</v>
      </c>
      <c r="I164" s="115">
        <v>705</v>
      </c>
      <c r="J164" s="116">
        <f t="shared" si="20"/>
        <v>3.40625</v>
      </c>
      <c r="K164" s="115">
        <v>2422</v>
      </c>
      <c r="L164" s="116">
        <f t="shared" si="20"/>
        <v>2.4354609929078013</v>
      </c>
      <c r="M164" s="115">
        <v>2680</v>
      </c>
      <c r="N164" s="116">
        <f t="shared" si="21"/>
        <v>0.10652353426919903</v>
      </c>
      <c r="O164" s="116">
        <f>IFERROR(M164/C164-1,"-")</f>
        <v>1.8180862250262879</v>
      </c>
    </row>
    <row r="165" spans="2:15" x14ac:dyDescent="0.25">
      <c r="B165" s="114" t="s">
        <v>75</v>
      </c>
      <c r="C165" s="115">
        <v>723</v>
      </c>
      <c r="D165" s="116">
        <v>0.44023904382470125</v>
      </c>
      <c r="E165" s="115">
        <v>164</v>
      </c>
      <c r="F165" s="116">
        <f t="shared" si="20"/>
        <v>-0.77316735822959892</v>
      </c>
      <c r="G165" s="115">
        <v>241</v>
      </c>
      <c r="H165" s="116">
        <f t="shared" si="20"/>
        <v>0.46951219512195119</v>
      </c>
      <c r="I165" s="115">
        <v>804</v>
      </c>
      <c r="J165" s="116">
        <f t="shared" si="20"/>
        <v>2.3360995850622408</v>
      </c>
      <c r="K165" s="115">
        <v>2052</v>
      </c>
      <c r="L165" s="116">
        <f t="shared" si="20"/>
        <v>1.5522388059701493</v>
      </c>
      <c r="M165" s="115">
        <v>1915</v>
      </c>
      <c r="N165" s="116">
        <f t="shared" si="21"/>
        <v>-6.6764132553606248E-2</v>
      </c>
      <c r="O165" s="116">
        <f t="shared" ref="O165:O169" si="22">IFERROR(M165/C165-1,"-")</f>
        <v>1.6486860304287689</v>
      </c>
    </row>
    <row r="166" spans="2:15" x14ac:dyDescent="0.25">
      <c r="B166" s="114" t="s">
        <v>77</v>
      </c>
      <c r="C166" s="115">
        <v>1307</v>
      </c>
      <c r="D166" s="116">
        <v>0.6419597989949748</v>
      </c>
      <c r="E166" s="115">
        <v>0</v>
      </c>
      <c r="F166" s="116">
        <f t="shared" si="20"/>
        <v>-1</v>
      </c>
      <c r="G166" s="115">
        <v>213</v>
      </c>
      <c r="H166" s="116" t="str">
        <f t="shared" si="20"/>
        <v>-</v>
      </c>
      <c r="I166" s="115">
        <v>1024</v>
      </c>
      <c r="J166" s="116">
        <f t="shared" si="20"/>
        <v>3.807511737089202</v>
      </c>
      <c r="K166" s="115">
        <v>1035</v>
      </c>
      <c r="L166" s="116">
        <f t="shared" si="20"/>
        <v>1.07421875E-2</v>
      </c>
      <c r="M166" s="115">
        <v>3026</v>
      </c>
      <c r="N166" s="116">
        <f t="shared" si="21"/>
        <v>1.9236714975845413</v>
      </c>
      <c r="O166" s="116">
        <f t="shared" si="22"/>
        <v>1.3152257077276204</v>
      </c>
    </row>
    <row r="167" spans="2:15" x14ac:dyDescent="0.25">
      <c r="B167" s="114" t="s">
        <v>79</v>
      </c>
      <c r="C167" s="115">
        <v>852</v>
      </c>
      <c r="D167" s="116">
        <v>-1.6166281755196299E-2</v>
      </c>
      <c r="E167" s="115">
        <v>0</v>
      </c>
      <c r="F167" s="116">
        <f t="shared" si="20"/>
        <v>-1</v>
      </c>
      <c r="G167" s="115">
        <v>334</v>
      </c>
      <c r="H167" s="116" t="str">
        <f t="shared" si="20"/>
        <v>-</v>
      </c>
      <c r="I167" s="115">
        <v>2460</v>
      </c>
      <c r="J167" s="116">
        <f t="shared" si="20"/>
        <v>6.365269461077844</v>
      </c>
      <c r="K167" s="115">
        <v>659</v>
      </c>
      <c r="L167" s="116">
        <f t="shared" si="20"/>
        <v>-0.73211382113821144</v>
      </c>
      <c r="M167" s="115">
        <v>1661</v>
      </c>
      <c r="N167" s="116">
        <f t="shared" si="21"/>
        <v>1.520485584218513</v>
      </c>
      <c r="O167" s="116">
        <f t="shared" si="22"/>
        <v>0.94953051643192499</v>
      </c>
    </row>
    <row r="168" spans="2:15" x14ac:dyDescent="0.25">
      <c r="B168" s="114" t="s">
        <v>81</v>
      </c>
      <c r="C168" s="115">
        <v>804</v>
      </c>
      <c r="D168" s="116">
        <v>1.1907356948228882</v>
      </c>
      <c r="E168" s="115">
        <v>0</v>
      </c>
      <c r="F168" s="116">
        <f t="shared" si="20"/>
        <v>-1</v>
      </c>
      <c r="G168" s="115">
        <v>197</v>
      </c>
      <c r="H168" s="116" t="str">
        <f t="shared" si="20"/>
        <v>-</v>
      </c>
      <c r="I168" s="115">
        <v>711</v>
      </c>
      <c r="J168" s="116">
        <f t="shared" si="20"/>
        <v>2.6091370558375635</v>
      </c>
      <c r="K168" s="115">
        <v>440</v>
      </c>
      <c r="L168" s="116">
        <f t="shared" si="20"/>
        <v>-0.38115330520393809</v>
      </c>
      <c r="M168" s="115">
        <v>401</v>
      </c>
      <c r="N168" s="116">
        <f t="shared" si="21"/>
        <v>-8.8636363636363624E-2</v>
      </c>
      <c r="O168" s="116">
        <f t="shared" si="22"/>
        <v>-0.50124378109452739</v>
      </c>
    </row>
    <row r="169" spans="2:15" x14ac:dyDescent="0.25">
      <c r="B169" s="114" t="s">
        <v>83</v>
      </c>
      <c r="C169" s="115">
        <v>746</v>
      </c>
      <c r="D169" s="116">
        <v>0.63238512035010941</v>
      </c>
      <c r="E169" s="115">
        <v>0</v>
      </c>
      <c r="F169" s="116">
        <f t="shared" si="20"/>
        <v>-1</v>
      </c>
      <c r="G169" s="115">
        <v>183</v>
      </c>
      <c r="H169" s="116" t="str">
        <f t="shared" si="20"/>
        <v>-</v>
      </c>
      <c r="I169" s="115">
        <v>1449</v>
      </c>
      <c r="J169" s="116">
        <f t="shared" si="20"/>
        <v>6.918032786885246</v>
      </c>
      <c r="K169" s="115">
        <v>1571</v>
      </c>
      <c r="L169" s="116">
        <f t="shared" si="20"/>
        <v>8.4195997239475462E-2</v>
      </c>
      <c r="M169" s="115">
        <v>899</v>
      </c>
      <c r="N169" s="116">
        <f t="shared" si="21"/>
        <v>-0.42775302355187783</v>
      </c>
      <c r="O169" s="116">
        <f t="shared" si="22"/>
        <v>0.20509383378016088</v>
      </c>
    </row>
    <row r="170" spans="2:15" x14ac:dyDescent="0.25">
      <c r="B170" s="114" t="s">
        <v>85</v>
      </c>
      <c r="C170" s="115">
        <v>1014</v>
      </c>
      <c r="D170" s="116">
        <v>0.75129533678756477</v>
      </c>
      <c r="E170" s="115">
        <v>30</v>
      </c>
      <c r="F170" s="116">
        <f t="shared" si="20"/>
        <v>-0.97041420118343191</v>
      </c>
      <c r="G170" s="115">
        <v>957</v>
      </c>
      <c r="H170" s="116">
        <f t="shared" si="20"/>
        <v>30.9</v>
      </c>
      <c r="I170" s="115">
        <v>1529</v>
      </c>
      <c r="J170" s="116">
        <f t="shared" si="20"/>
        <v>0.59770114942528729</v>
      </c>
      <c r="K170" s="115">
        <v>199</v>
      </c>
      <c r="L170" s="116">
        <f t="shared" si="20"/>
        <v>-0.86984957488554615</v>
      </c>
      <c r="M170" s="115">
        <v>1893</v>
      </c>
      <c r="N170" s="116">
        <f>IFERROR(M170/K170-1,"-")</f>
        <v>8.5125628140703515</v>
      </c>
      <c r="O170" s="116">
        <f>IFERROR(M170/C170-1,"-")</f>
        <v>0.86686390532544388</v>
      </c>
    </row>
    <row r="171" spans="2:15" x14ac:dyDescent="0.25">
      <c r="B171" s="114" t="s">
        <v>87</v>
      </c>
      <c r="C171" s="115">
        <v>679</v>
      </c>
      <c r="D171" s="116">
        <v>0.67241379310344818</v>
      </c>
      <c r="E171" s="115">
        <v>133</v>
      </c>
      <c r="F171" s="116">
        <f t="shared" si="20"/>
        <v>-0.80412371134020622</v>
      </c>
      <c r="G171" s="115">
        <v>376</v>
      </c>
      <c r="H171" s="116">
        <f t="shared" si="20"/>
        <v>1.8270676691729322</v>
      </c>
      <c r="I171" s="115">
        <v>1446</v>
      </c>
      <c r="J171" s="116">
        <f t="shared" si="20"/>
        <v>2.8457446808510638</v>
      </c>
      <c r="K171" s="115">
        <v>303</v>
      </c>
      <c r="L171" s="116">
        <f t="shared" si="20"/>
        <v>-0.79045643153526968</v>
      </c>
      <c r="M171" s="115">
        <v>991</v>
      </c>
      <c r="N171" s="116">
        <f t="shared" ref="N171:N174" si="23">IFERROR(M171/K171-1,"-")</f>
        <v>2.2706270627062706</v>
      </c>
      <c r="O171" s="116">
        <f t="shared" ref="O171:O174" si="24">IFERROR(M171/C171-1,"-")</f>
        <v>0.45949926362297489</v>
      </c>
    </row>
    <row r="172" spans="2:15" x14ac:dyDescent="0.25">
      <c r="B172" s="114" t="s">
        <v>89</v>
      </c>
      <c r="C172" s="115">
        <v>1419</v>
      </c>
      <c r="D172" s="116">
        <v>1.2850241545893719</v>
      </c>
      <c r="E172" s="115">
        <v>209</v>
      </c>
      <c r="F172" s="116">
        <f t="shared" si="20"/>
        <v>-0.8527131782945736</v>
      </c>
      <c r="G172" s="115">
        <v>891</v>
      </c>
      <c r="H172" s="116">
        <f t="shared" si="20"/>
        <v>3.2631578947368425</v>
      </c>
      <c r="I172" s="115">
        <v>3323</v>
      </c>
      <c r="J172" s="116">
        <f t="shared" si="20"/>
        <v>2.7295173961840629</v>
      </c>
      <c r="K172" s="115">
        <v>4164</v>
      </c>
      <c r="L172" s="116">
        <f t="shared" si="20"/>
        <v>0.2530845621426423</v>
      </c>
      <c r="M172" s="115">
        <v>3943</v>
      </c>
      <c r="N172" s="116">
        <f t="shared" si="23"/>
        <v>-5.3073967339096972E-2</v>
      </c>
      <c r="O172" s="116">
        <f t="shared" si="24"/>
        <v>1.7787174066243834</v>
      </c>
    </row>
    <row r="173" spans="2:15" x14ac:dyDescent="0.25">
      <c r="B173" s="114" t="s">
        <v>91</v>
      </c>
      <c r="C173" s="115">
        <v>874</v>
      </c>
      <c r="D173" s="116">
        <v>1.3306666666666667</v>
      </c>
      <c r="E173" s="115">
        <v>55</v>
      </c>
      <c r="F173" s="116">
        <f t="shared" si="20"/>
        <v>-0.93707093821510301</v>
      </c>
      <c r="G173" s="115">
        <v>1616</v>
      </c>
      <c r="H173" s="116">
        <f t="shared" si="20"/>
        <v>28.381818181818183</v>
      </c>
      <c r="I173" s="115">
        <v>1435</v>
      </c>
      <c r="J173" s="116">
        <f t="shared" si="20"/>
        <v>-0.11200495049504955</v>
      </c>
      <c r="K173" s="115">
        <v>292</v>
      </c>
      <c r="L173" s="116">
        <f t="shared" si="20"/>
        <v>-0.79651567944250867</v>
      </c>
      <c r="M173" s="115"/>
      <c r="N173" s="116"/>
      <c r="O173" s="116"/>
    </row>
    <row r="174" spans="2:15" x14ac:dyDescent="0.25">
      <c r="B174" s="114" t="s">
        <v>93</v>
      </c>
      <c r="C174" s="115">
        <v>742</v>
      </c>
      <c r="D174" s="116">
        <v>0.24915824915824913</v>
      </c>
      <c r="E174" s="115">
        <v>523</v>
      </c>
      <c r="F174" s="116">
        <f t="shared" si="20"/>
        <v>-0.29514824797843664</v>
      </c>
      <c r="G174" s="115">
        <v>1078</v>
      </c>
      <c r="H174" s="116">
        <f t="shared" si="20"/>
        <v>1.0611854684512427</v>
      </c>
      <c r="I174" s="115">
        <v>1972</v>
      </c>
      <c r="J174" s="116">
        <f t="shared" si="20"/>
        <v>0.8293135435992578</v>
      </c>
      <c r="K174" s="115">
        <v>521</v>
      </c>
      <c r="L174" s="116">
        <f t="shared" si="20"/>
        <v>-0.73580121703853951</v>
      </c>
      <c r="M174" s="115"/>
      <c r="N174" s="116"/>
      <c r="O174" s="116"/>
    </row>
    <row r="175" spans="2:15" ht="15.75" x14ac:dyDescent="0.25">
      <c r="B175" s="117" t="s">
        <v>30</v>
      </c>
      <c r="C175" s="118">
        <v>10880</v>
      </c>
      <c r="D175" s="119">
        <v>0.66666666666666674</v>
      </c>
      <c r="E175" s="118">
        <v>3449</v>
      </c>
      <c r="F175" s="119">
        <f t="shared" si="20"/>
        <v>-0.68299632352941175</v>
      </c>
      <c r="G175" s="118">
        <v>6294</v>
      </c>
      <c r="H175" s="119">
        <f t="shared" si="20"/>
        <v>0.82487677587706587</v>
      </c>
      <c r="I175" s="118">
        <v>18047</v>
      </c>
      <c r="J175" s="119">
        <f t="shared" si="20"/>
        <v>1.867333968859231</v>
      </c>
      <c r="K175" s="118">
        <v>15837</v>
      </c>
      <c r="L175" s="119">
        <f t="shared" si="20"/>
        <v>-0.12245802626475311</v>
      </c>
      <c r="M175" s="118">
        <v>17826</v>
      </c>
      <c r="N175" s="119">
        <v>0.18650159744408956</v>
      </c>
      <c r="O175" s="119">
        <v>0.92422279792746109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67" t="s">
        <v>246</v>
      </c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 ",RIGHT(2019,2),"/",RIGHT(2018,2))</f>
        <v>var 19/18</v>
      </c>
      <c r="E184" s="113" t="s">
        <v>69</v>
      </c>
      <c r="F184" s="112" t="str">
        <f>CONCATENATE("var ",RIGHT(E183,2),"/",RIGHT(E183-1,2))</f>
        <v>var 20/19</v>
      </c>
      <c r="G184" s="113" t="s">
        <v>69</v>
      </c>
      <c r="H184" s="112" t="str">
        <f>CONCATENATE("var ",RIGHT(G183,2),"/",RIGHT(G183-1,2))</f>
        <v>var 21/20</v>
      </c>
      <c r="I184" s="113" t="s">
        <v>69</v>
      </c>
      <c r="J184" s="112" t="str">
        <f>CONCATENATE("var ",RIGHT(I183,2),"/",RIGHT(I183-1,2))</f>
        <v>var 22/21</v>
      </c>
      <c r="K184" s="113" t="s">
        <v>69</v>
      </c>
      <c r="L184" s="112" t="str">
        <f>CONCATENATE("var ",RIGHT(K183,2),"/",RIGHT(K183-1,2))</f>
        <v>var 23/22</v>
      </c>
      <c r="M184" s="113" t="s">
        <v>69</v>
      </c>
      <c r="N184" s="112" t="str">
        <f>CONCATENATE("var ",RIGHT(M183,2),"/",RIGHT(M183-1,2))</f>
        <v>var 24/23</v>
      </c>
      <c r="O184" s="112" t="str">
        <f>CONCATENATE("var ",RIGHT(M183,2),"/",RIGHT(2019,2))</f>
        <v>var 24/19</v>
      </c>
    </row>
    <row r="185" spans="1:16" x14ac:dyDescent="0.25">
      <c r="A185" s="120"/>
      <c r="B185" s="114" t="s">
        <v>71</v>
      </c>
      <c r="C185" s="115">
        <v>270</v>
      </c>
      <c r="D185" s="116">
        <v>-9.6989966555183993E-2</v>
      </c>
      <c r="E185" s="115">
        <v>146</v>
      </c>
      <c r="F185" s="116">
        <f t="shared" ref="F185:L197" si="25">IFERROR(E185/C185-1,"-")</f>
        <v>-0.45925925925925926</v>
      </c>
      <c r="G185" s="115">
        <v>151</v>
      </c>
      <c r="H185" s="116">
        <f t="shared" si="25"/>
        <v>3.4246575342465668E-2</v>
      </c>
      <c r="I185" s="115">
        <v>210</v>
      </c>
      <c r="J185" s="116">
        <f t="shared" si="25"/>
        <v>0.39072847682119205</v>
      </c>
      <c r="K185" s="115">
        <v>293</v>
      </c>
      <c r="L185" s="116">
        <f t="shared" si="25"/>
        <v>0.39523809523809517</v>
      </c>
      <c r="M185" s="115">
        <v>171</v>
      </c>
      <c r="N185" s="116">
        <f t="shared" ref="N185:N196" si="26">IFERROR(M185/K185-1,"-")</f>
        <v>-0.41638225255972694</v>
      </c>
      <c r="O185" s="116">
        <f>M185/C185-1</f>
        <v>-0.3666666666666667</v>
      </c>
    </row>
    <row r="186" spans="1:16" x14ac:dyDescent="0.25">
      <c r="B186" s="114" t="s">
        <v>73</v>
      </c>
      <c r="C186" s="115">
        <v>216</v>
      </c>
      <c r="D186" s="116">
        <v>-0.30546623794212213</v>
      </c>
      <c r="E186" s="115">
        <v>233</v>
      </c>
      <c r="F186" s="116">
        <f t="shared" si="25"/>
        <v>7.870370370370372E-2</v>
      </c>
      <c r="G186" s="115">
        <v>0</v>
      </c>
      <c r="H186" s="116">
        <f t="shared" si="25"/>
        <v>-1</v>
      </c>
      <c r="I186" s="115">
        <v>211</v>
      </c>
      <c r="J186" s="116" t="str">
        <f t="shared" si="25"/>
        <v>-</v>
      </c>
      <c r="K186" s="115">
        <v>340</v>
      </c>
      <c r="L186" s="116">
        <f t="shared" si="25"/>
        <v>0.61137440758293837</v>
      </c>
      <c r="M186" s="115">
        <v>582</v>
      </c>
      <c r="N186" s="116">
        <f t="shared" si="26"/>
        <v>0.71176470588235285</v>
      </c>
      <c r="O186" s="116">
        <f>IFERROR(M186/C186-1,"-")</f>
        <v>1.6944444444444446</v>
      </c>
    </row>
    <row r="187" spans="1:16" x14ac:dyDescent="0.25">
      <c r="B187" s="114" t="s">
        <v>75</v>
      </c>
      <c r="C187" s="115">
        <v>149</v>
      </c>
      <c r="D187" s="116">
        <v>-0.51935483870967736</v>
      </c>
      <c r="E187" s="115">
        <v>93</v>
      </c>
      <c r="F187" s="116">
        <f t="shared" si="25"/>
        <v>-0.37583892617449666</v>
      </c>
      <c r="G187" s="115">
        <v>1</v>
      </c>
      <c r="H187" s="116">
        <f t="shared" si="25"/>
        <v>-0.989247311827957</v>
      </c>
      <c r="I187" s="115">
        <v>444</v>
      </c>
      <c r="J187" s="116">
        <f t="shared" si="25"/>
        <v>443</v>
      </c>
      <c r="K187" s="115">
        <v>215</v>
      </c>
      <c r="L187" s="116">
        <f t="shared" si="25"/>
        <v>-0.51576576576576572</v>
      </c>
      <c r="M187" s="115">
        <v>450</v>
      </c>
      <c r="N187" s="116">
        <f t="shared" si="26"/>
        <v>1.0930232558139537</v>
      </c>
      <c r="O187" s="116">
        <f t="shared" ref="O187:O196" si="27">IFERROR(M187/C187-1,"-")</f>
        <v>2.0201342281879193</v>
      </c>
    </row>
    <row r="188" spans="1:16" x14ac:dyDescent="0.25">
      <c r="B188" s="114" t="s">
        <v>77</v>
      </c>
      <c r="C188" s="115">
        <v>253</v>
      </c>
      <c r="D188" s="116">
        <v>-0.23795180722891562</v>
      </c>
      <c r="E188" s="115">
        <v>0</v>
      </c>
      <c r="F188" s="116">
        <f t="shared" si="25"/>
        <v>-1</v>
      </c>
      <c r="G188" s="115">
        <v>41</v>
      </c>
      <c r="H188" s="116" t="str">
        <f t="shared" si="25"/>
        <v>-</v>
      </c>
      <c r="I188" s="115">
        <v>426</v>
      </c>
      <c r="J188" s="116">
        <f t="shared" si="25"/>
        <v>9.3902439024390247</v>
      </c>
      <c r="K188" s="115">
        <v>268</v>
      </c>
      <c r="L188" s="116">
        <f t="shared" si="25"/>
        <v>-0.37089201877934275</v>
      </c>
      <c r="M188" s="115">
        <v>177</v>
      </c>
      <c r="N188" s="116">
        <f t="shared" si="26"/>
        <v>-0.33955223880597019</v>
      </c>
      <c r="O188" s="116">
        <f t="shared" si="27"/>
        <v>-0.30039525691699609</v>
      </c>
    </row>
    <row r="189" spans="1:16" x14ac:dyDescent="0.25">
      <c r="B189" s="114" t="s">
        <v>79</v>
      </c>
      <c r="C189" s="115">
        <v>197</v>
      </c>
      <c r="D189" s="116">
        <v>-5.2884615384615419E-2</v>
      </c>
      <c r="E189" s="115">
        <v>0</v>
      </c>
      <c r="F189" s="116">
        <f t="shared" si="25"/>
        <v>-1</v>
      </c>
      <c r="G189" s="115">
        <v>172</v>
      </c>
      <c r="H189" s="116" t="str">
        <f t="shared" si="25"/>
        <v>-</v>
      </c>
      <c r="I189" s="115">
        <v>20</v>
      </c>
      <c r="J189" s="116">
        <f t="shared" si="25"/>
        <v>-0.88372093023255816</v>
      </c>
      <c r="K189" s="115">
        <v>262</v>
      </c>
      <c r="L189" s="116">
        <f t="shared" si="25"/>
        <v>12.1</v>
      </c>
      <c r="M189" s="115">
        <v>476</v>
      </c>
      <c r="N189" s="116">
        <f t="shared" si="26"/>
        <v>0.81679389312977091</v>
      </c>
      <c r="O189" s="116">
        <f t="shared" si="27"/>
        <v>1.4162436548223352</v>
      </c>
    </row>
    <row r="190" spans="1:16" x14ac:dyDescent="0.25">
      <c r="B190" s="114" t="s">
        <v>120</v>
      </c>
      <c r="C190" s="115">
        <v>123</v>
      </c>
      <c r="D190" s="116">
        <v>-4.6511627906976716E-2</v>
      </c>
      <c r="E190" s="115">
        <v>0</v>
      </c>
      <c r="F190" s="116">
        <f t="shared" si="25"/>
        <v>-1</v>
      </c>
      <c r="G190" s="115">
        <v>61</v>
      </c>
      <c r="H190" s="116" t="str">
        <f t="shared" si="25"/>
        <v>-</v>
      </c>
      <c r="I190" s="115">
        <v>166</v>
      </c>
      <c r="J190" s="116">
        <f t="shared" si="25"/>
        <v>1.721311475409836</v>
      </c>
      <c r="K190" s="115">
        <v>98</v>
      </c>
      <c r="L190" s="116">
        <f t="shared" si="25"/>
        <v>-0.40963855421686746</v>
      </c>
      <c r="M190" s="115">
        <v>130</v>
      </c>
      <c r="N190" s="116">
        <f t="shared" si="26"/>
        <v>0.32653061224489788</v>
      </c>
      <c r="O190" s="116">
        <f t="shared" si="27"/>
        <v>5.6910569105691033E-2</v>
      </c>
    </row>
    <row r="191" spans="1:16" x14ac:dyDescent="0.25">
      <c r="B191" s="114" t="s">
        <v>83</v>
      </c>
      <c r="C191" s="115">
        <v>115</v>
      </c>
      <c r="D191" s="116">
        <v>-0.35754189944134074</v>
      </c>
      <c r="E191" s="115">
        <v>0</v>
      </c>
      <c r="F191" s="116">
        <f t="shared" si="25"/>
        <v>-1</v>
      </c>
      <c r="G191" s="115">
        <v>32</v>
      </c>
      <c r="H191" s="116" t="str">
        <f t="shared" si="25"/>
        <v>-</v>
      </c>
      <c r="I191" s="115">
        <v>436</v>
      </c>
      <c r="J191" s="116">
        <f t="shared" si="25"/>
        <v>12.625</v>
      </c>
      <c r="K191" s="115">
        <v>599</v>
      </c>
      <c r="L191" s="116">
        <f t="shared" si="25"/>
        <v>0.37385321100917435</v>
      </c>
      <c r="M191" s="115">
        <v>475</v>
      </c>
      <c r="N191" s="116">
        <f t="shared" si="26"/>
        <v>-0.20701168614357257</v>
      </c>
      <c r="O191" s="116">
        <f t="shared" si="27"/>
        <v>3.1304347826086953</v>
      </c>
    </row>
    <row r="192" spans="1:16" x14ac:dyDescent="0.25">
      <c r="B192" s="114" t="s">
        <v>85</v>
      </c>
      <c r="C192" s="115">
        <v>169</v>
      </c>
      <c r="D192" s="116">
        <v>0.30000000000000004</v>
      </c>
      <c r="E192" s="115">
        <v>150</v>
      </c>
      <c r="F192" s="116">
        <f t="shared" si="25"/>
        <v>-0.1124260355029586</v>
      </c>
      <c r="G192" s="115">
        <v>230</v>
      </c>
      <c r="H192" s="116">
        <f t="shared" si="25"/>
        <v>0.53333333333333344</v>
      </c>
      <c r="I192" s="115">
        <v>130</v>
      </c>
      <c r="J192" s="116">
        <f t="shared" si="25"/>
        <v>-0.43478260869565222</v>
      </c>
      <c r="K192" s="115">
        <v>80</v>
      </c>
      <c r="L192" s="116">
        <f t="shared" si="25"/>
        <v>-0.38461538461538458</v>
      </c>
      <c r="M192" s="115">
        <v>413</v>
      </c>
      <c r="N192" s="116">
        <f t="shared" si="26"/>
        <v>4.1624999999999996</v>
      </c>
      <c r="O192" s="116">
        <f t="shared" si="27"/>
        <v>1.4437869822485205</v>
      </c>
    </row>
    <row r="193" spans="2:16" x14ac:dyDescent="0.25">
      <c r="B193" s="114" t="s">
        <v>87</v>
      </c>
      <c r="C193" s="115">
        <v>111</v>
      </c>
      <c r="D193" s="116">
        <v>-0.31055900621118016</v>
      </c>
      <c r="E193" s="115">
        <v>139</v>
      </c>
      <c r="F193" s="116">
        <f t="shared" si="25"/>
        <v>0.25225225225225234</v>
      </c>
      <c r="G193" s="115">
        <v>103</v>
      </c>
      <c r="H193" s="116">
        <f t="shared" si="25"/>
        <v>-0.25899280575539574</v>
      </c>
      <c r="I193" s="115">
        <v>393</v>
      </c>
      <c r="J193" s="116">
        <f t="shared" si="25"/>
        <v>2.8155339805825244</v>
      </c>
      <c r="K193" s="115">
        <v>48</v>
      </c>
      <c r="L193" s="116">
        <f t="shared" si="25"/>
        <v>-0.87786259541984735</v>
      </c>
      <c r="M193" s="115">
        <v>267</v>
      </c>
      <c r="N193" s="116">
        <f t="shared" si="26"/>
        <v>4.5625</v>
      </c>
      <c r="O193" s="116">
        <f t="shared" si="27"/>
        <v>1.4054054054054053</v>
      </c>
    </row>
    <row r="194" spans="2:16" x14ac:dyDescent="0.25">
      <c r="B194" s="114" t="s">
        <v>89</v>
      </c>
      <c r="C194" s="115">
        <v>256</v>
      </c>
      <c r="D194" s="116">
        <v>-0.12627986348122866</v>
      </c>
      <c r="E194" s="115">
        <v>110</v>
      </c>
      <c r="F194" s="116">
        <f t="shared" si="25"/>
        <v>-0.5703125</v>
      </c>
      <c r="G194" s="115">
        <v>254</v>
      </c>
      <c r="H194" s="116">
        <f t="shared" si="25"/>
        <v>1.3090909090909091</v>
      </c>
      <c r="I194" s="115">
        <v>197</v>
      </c>
      <c r="J194" s="116">
        <f t="shared" si="25"/>
        <v>-0.22440944881889768</v>
      </c>
      <c r="K194" s="115">
        <v>281</v>
      </c>
      <c r="L194" s="116">
        <f t="shared" si="25"/>
        <v>0.42639593908629436</v>
      </c>
      <c r="M194" s="115">
        <v>513</v>
      </c>
      <c r="N194" s="116">
        <f t="shared" si="26"/>
        <v>0.82562277580071175</v>
      </c>
      <c r="O194" s="116">
        <f t="shared" si="27"/>
        <v>1.00390625</v>
      </c>
    </row>
    <row r="195" spans="2:16" x14ac:dyDescent="0.25">
      <c r="B195" s="114" t="s">
        <v>91</v>
      </c>
      <c r="C195" s="115">
        <v>225</v>
      </c>
      <c r="D195" s="116">
        <v>-0.29245283018867929</v>
      </c>
      <c r="E195" s="115">
        <v>86</v>
      </c>
      <c r="F195" s="116">
        <f t="shared" si="25"/>
        <v>-0.61777777777777776</v>
      </c>
      <c r="G195" s="115">
        <v>315</v>
      </c>
      <c r="H195" s="116">
        <f t="shared" si="25"/>
        <v>2.6627906976744184</v>
      </c>
      <c r="I195" s="115">
        <v>391</v>
      </c>
      <c r="J195" s="116">
        <f t="shared" si="25"/>
        <v>0.2412698412698413</v>
      </c>
      <c r="K195" s="115">
        <v>116</v>
      </c>
      <c r="L195" s="116">
        <f t="shared" si="25"/>
        <v>-0.70332480818414322</v>
      </c>
      <c r="M195" s="115"/>
      <c r="N195" s="116"/>
      <c r="O195" s="116"/>
    </row>
    <row r="196" spans="2:16" x14ac:dyDescent="0.25">
      <c r="B196" s="114" t="s">
        <v>93</v>
      </c>
      <c r="C196" s="115">
        <v>385</v>
      </c>
      <c r="D196" s="116">
        <v>0.4051094890510949</v>
      </c>
      <c r="E196" s="115">
        <v>267</v>
      </c>
      <c r="F196" s="116">
        <f t="shared" si="25"/>
        <v>-0.30649350649350648</v>
      </c>
      <c r="G196" s="115">
        <v>275</v>
      </c>
      <c r="H196" s="116">
        <f t="shared" si="25"/>
        <v>2.9962546816479474E-2</v>
      </c>
      <c r="I196" s="115">
        <v>224</v>
      </c>
      <c r="J196" s="116">
        <f t="shared" si="25"/>
        <v>-0.18545454545454543</v>
      </c>
      <c r="K196" s="115">
        <v>99</v>
      </c>
      <c r="L196" s="116">
        <f t="shared" si="25"/>
        <v>-0.5580357142857143</v>
      </c>
      <c r="M196" s="115"/>
      <c r="N196" s="116"/>
      <c r="O196" s="116"/>
    </row>
    <row r="197" spans="2:16" ht="15.75" x14ac:dyDescent="0.25">
      <c r="B197" s="117" t="s">
        <v>30</v>
      </c>
      <c r="C197" s="118">
        <v>2469</v>
      </c>
      <c r="D197" s="119">
        <v>-0.16134510869565222</v>
      </c>
      <c r="E197" s="118">
        <v>1278</v>
      </c>
      <c r="F197" s="119">
        <f t="shared" si="25"/>
        <v>-0.48238153098420411</v>
      </c>
      <c r="G197" s="118">
        <v>1635</v>
      </c>
      <c r="H197" s="119">
        <f t="shared" si="25"/>
        <v>0.27934272300469476</v>
      </c>
      <c r="I197" s="118">
        <v>3248</v>
      </c>
      <c r="J197" s="119">
        <f t="shared" si="25"/>
        <v>0.98654434250764522</v>
      </c>
      <c r="K197" s="118">
        <v>2699</v>
      </c>
      <c r="L197" s="119">
        <f t="shared" si="25"/>
        <v>-0.16902709359605916</v>
      </c>
      <c r="M197" s="118">
        <v>3654</v>
      </c>
      <c r="N197" s="119">
        <v>0.47101449275362328</v>
      </c>
      <c r="O197" s="119">
        <v>0.96557288864981183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67" t="s">
        <v>247</v>
      </c>
      <c r="C202" s="267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 ",RIGHT(2019,2),"/",RIGHT(2018,2))</f>
        <v>var 19/18</v>
      </c>
      <c r="E206" s="113" t="s">
        <v>69</v>
      </c>
      <c r="F206" s="112" t="str">
        <f>CONCATENATE("var ",RIGHT(E205,2),"/",RIGHT(E205-1,2))</f>
        <v>var 20/19</v>
      </c>
      <c r="G206" s="113" t="s">
        <v>69</v>
      </c>
      <c r="H206" s="112" t="str">
        <f>CONCATENATE("var ",RIGHT(G205,2),"/",RIGHT(G205-1,2))</f>
        <v>var 21/20</v>
      </c>
      <c r="I206" s="113" t="s">
        <v>69</v>
      </c>
      <c r="J206" s="112" t="str">
        <f>CONCATENATE("var ",RIGHT(I205,2),"/",RIGHT(I205-1,2))</f>
        <v>var 22/21</v>
      </c>
      <c r="K206" s="113" t="s">
        <v>69</v>
      </c>
      <c r="L206" s="112" t="str">
        <f>CONCATENATE("var ",RIGHT(K205,2),"/",RIGHT(K205-1,2))</f>
        <v>var 23/22</v>
      </c>
      <c r="M206" s="113" t="s">
        <v>69</v>
      </c>
      <c r="N206" s="112" t="str">
        <f>CONCATENATE("var ",RIGHT(M205,2),"/",RIGHT(M205-1,2))</f>
        <v>var 24/23</v>
      </c>
      <c r="O206" s="112" t="str">
        <f>CONCATENATE("var ",RIGHT(M205,2),"/",RIGHT(2019,2))</f>
        <v>var 24/19</v>
      </c>
    </row>
    <row r="207" spans="2:16" x14ac:dyDescent="0.25">
      <c r="B207" s="114" t="s">
        <v>71</v>
      </c>
      <c r="C207" s="115">
        <v>206</v>
      </c>
      <c r="D207" s="116">
        <v>5.1020408163265252E-2</v>
      </c>
      <c r="E207" s="115">
        <v>55</v>
      </c>
      <c r="F207" s="116">
        <f t="shared" ref="F207:L219" si="28">IFERROR(E207/C207-1,"-")</f>
        <v>-0.73300970873786409</v>
      </c>
      <c r="G207" s="115">
        <v>0</v>
      </c>
      <c r="H207" s="116">
        <f t="shared" si="28"/>
        <v>-1</v>
      </c>
      <c r="I207" s="115">
        <v>837</v>
      </c>
      <c r="J207" s="116" t="str">
        <f t="shared" si="28"/>
        <v>-</v>
      </c>
      <c r="K207" s="115">
        <v>386</v>
      </c>
      <c r="L207" s="116">
        <f t="shared" si="28"/>
        <v>-0.53882915173237755</v>
      </c>
      <c r="M207" s="115">
        <v>605</v>
      </c>
      <c r="N207" s="116">
        <f t="shared" ref="N207:N213" si="29">IFERROR(M207/K207-1,"-")</f>
        <v>0.56735751295336789</v>
      </c>
      <c r="O207" s="116">
        <f>M207/C207-1</f>
        <v>1.936893203883495</v>
      </c>
    </row>
    <row r="208" spans="2:16" x14ac:dyDescent="0.25">
      <c r="B208" s="114" t="s">
        <v>73</v>
      </c>
      <c r="C208" s="115">
        <v>208</v>
      </c>
      <c r="D208" s="116">
        <v>-9.5652173913043481E-2</v>
      </c>
      <c r="E208" s="115">
        <v>122</v>
      </c>
      <c r="F208" s="116">
        <f t="shared" si="28"/>
        <v>-0.41346153846153844</v>
      </c>
      <c r="G208" s="115">
        <v>2</v>
      </c>
      <c r="H208" s="116">
        <f t="shared" si="28"/>
        <v>-0.98360655737704916</v>
      </c>
      <c r="I208" s="115">
        <v>210</v>
      </c>
      <c r="J208" s="116">
        <f t="shared" si="28"/>
        <v>104</v>
      </c>
      <c r="K208" s="115">
        <v>356</v>
      </c>
      <c r="L208" s="116">
        <f t="shared" si="28"/>
        <v>0.69523809523809521</v>
      </c>
      <c r="M208" s="115">
        <v>906</v>
      </c>
      <c r="N208" s="116">
        <f t="shared" si="29"/>
        <v>1.5449438202247192</v>
      </c>
      <c r="O208" s="116">
        <f>IFERROR(M208/C208-1,"-")</f>
        <v>3.3557692307692308</v>
      </c>
    </row>
    <row r="209" spans="2:16" x14ac:dyDescent="0.25">
      <c r="B209" s="114" t="s">
        <v>75</v>
      </c>
      <c r="C209" s="115">
        <v>206</v>
      </c>
      <c r="D209" s="116">
        <v>7.2916666666666741E-2</v>
      </c>
      <c r="E209" s="115">
        <v>33</v>
      </c>
      <c r="F209" s="116">
        <f t="shared" si="28"/>
        <v>-0.83980582524271841</v>
      </c>
      <c r="G209" s="115">
        <v>24</v>
      </c>
      <c r="H209" s="116">
        <f t="shared" si="28"/>
        <v>-0.27272727272727271</v>
      </c>
      <c r="I209" s="115">
        <v>62</v>
      </c>
      <c r="J209" s="116">
        <f t="shared" si="28"/>
        <v>1.5833333333333335</v>
      </c>
      <c r="K209" s="115">
        <v>367</v>
      </c>
      <c r="L209" s="116">
        <f t="shared" si="28"/>
        <v>4.919354838709677</v>
      </c>
      <c r="M209" s="115">
        <v>552</v>
      </c>
      <c r="N209" s="116">
        <f t="shared" si="29"/>
        <v>0.50408719346049047</v>
      </c>
      <c r="O209" s="116">
        <f t="shared" ref="O209:O213" si="30">IFERROR(M209/C209-1,"-")</f>
        <v>1.679611650485437</v>
      </c>
    </row>
    <row r="210" spans="2:16" x14ac:dyDescent="0.25">
      <c r="B210" s="114" t="s">
        <v>77</v>
      </c>
      <c r="C210" s="115">
        <v>194</v>
      </c>
      <c r="D210" s="116">
        <v>-0.27881040892193309</v>
      </c>
      <c r="E210" s="115">
        <v>0</v>
      </c>
      <c r="F210" s="116">
        <f t="shared" si="28"/>
        <v>-1</v>
      </c>
      <c r="G210" s="115">
        <v>18</v>
      </c>
      <c r="H210" s="116" t="str">
        <f t="shared" si="28"/>
        <v>-</v>
      </c>
      <c r="I210" s="115">
        <v>77</v>
      </c>
      <c r="J210" s="116">
        <f t="shared" si="28"/>
        <v>3.2777777777777777</v>
      </c>
      <c r="K210" s="115">
        <v>427</v>
      </c>
      <c r="L210" s="116">
        <f t="shared" si="28"/>
        <v>4.5454545454545459</v>
      </c>
      <c r="M210" s="115">
        <v>459</v>
      </c>
      <c r="N210" s="116">
        <f t="shared" si="29"/>
        <v>7.4941451990632402E-2</v>
      </c>
      <c r="O210" s="116">
        <f t="shared" si="30"/>
        <v>1.365979381443299</v>
      </c>
    </row>
    <row r="211" spans="2:16" x14ac:dyDescent="0.25">
      <c r="B211" s="114" t="s">
        <v>79</v>
      </c>
      <c r="C211" s="115">
        <v>146</v>
      </c>
      <c r="D211" s="116">
        <v>-0.13095238095238093</v>
      </c>
      <c r="E211" s="115">
        <v>0</v>
      </c>
      <c r="F211" s="116">
        <f t="shared" si="28"/>
        <v>-1</v>
      </c>
      <c r="G211" s="115">
        <v>138</v>
      </c>
      <c r="H211" s="116" t="str">
        <f t="shared" si="28"/>
        <v>-</v>
      </c>
      <c r="I211" s="115">
        <v>150</v>
      </c>
      <c r="J211" s="116">
        <f t="shared" si="28"/>
        <v>8.6956521739130377E-2</v>
      </c>
      <c r="K211" s="115">
        <v>215</v>
      </c>
      <c r="L211" s="116">
        <f t="shared" si="28"/>
        <v>0.43333333333333335</v>
      </c>
      <c r="M211" s="115">
        <v>656</v>
      </c>
      <c r="N211" s="116">
        <f t="shared" si="29"/>
        <v>2.0511627906976746</v>
      </c>
      <c r="O211" s="116">
        <f t="shared" si="30"/>
        <v>3.493150684931507</v>
      </c>
    </row>
    <row r="212" spans="2:16" x14ac:dyDescent="0.25">
      <c r="B212" s="114" t="s">
        <v>81</v>
      </c>
      <c r="C212" s="115">
        <v>123</v>
      </c>
      <c r="D212" s="116">
        <v>-0.25</v>
      </c>
      <c r="E212" s="115">
        <v>0</v>
      </c>
      <c r="F212" s="116">
        <f t="shared" si="28"/>
        <v>-1</v>
      </c>
      <c r="G212" s="115">
        <v>237</v>
      </c>
      <c r="H212" s="116" t="str">
        <f t="shared" si="28"/>
        <v>-</v>
      </c>
      <c r="I212" s="115">
        <v>186</v>
      </c>
      <c r="J212" s="116">
        <f t="shared" si="28"/>
        <v>-0.21518987341772156</v>
      </c>
      <c r="K212" s="115">
        <v>119</v>
      </c>
      <c r="L212" s="116">
        <f t="shared" si="28"/>
        <v>-0.36021505376344087</v>
      </c>
      <c r="M212" s="115">
        <v>218</v>
      </c>
      <c r="N212" s="116">
        <f t="shared" si="29"/>
        <v>0.83193277310924363</v>
      </c>
      <c r="O212" s="116">
        <f t="shared" si="30"/>
        <v>0.77235772357723587</v>
      </c>
    </row>
    <row r="213" spans="2:16" x14ac:dyDescent="0.25">
      <c r="B213" s="114" t="s">
        <v>83</v>
      </c>
      <c r="C213" s="115">
        <v>89</v>
      </c>
      <c r="D213" s="116">
        <v>-0.3257575757575758</v>
      </c>
      <c r="E213" s="115">
        <v>0</v>
      </c>
      <c r="F213" s="116">
        <f t="shared" si="28"/>
        <v>-1</v>
      </c>
      <c r="G213" s="115">
        <v>6</v>
      </c>
      <c r="H213" s="116" t="str">
        <f t="shared" si="28"/>
        <v>-</v>
      </c>
      <c r="I213" s="115">
        <v>254</v>
      </c>
      <c r="J213" s="116">
        <f t="shared" si="28"/>
        <v>41.333333333333336</v>
      </c>
      <c r="K213" s="115">
        <v>440</v>
      </c>
      <c r="L213" s="116">
        <f t="shared" si="28"/>
        <v>0.73228346456692917</v>
      </c>
      <c r="M213" s="115">
        <v>248</v>
      </c>
      <c r="N213" s="116">
        <f t="shared" si="29"/>
        <v>-0.4363636363636364</v>
      </c>
      <c r="O213" s="116">
        <f t="shared" si="30"/>
        <v>1.7865168539325844</v>
      </c>
    </row>
    <row r="214" spans="2:16" x14ac:dyDescent="0.25">
      <c r="B214" s="114" t="s">
        <v>85</v>
      </c>
      <c r="C214" s="115">
        <v>86</v>
      </c>
      <c r="D214" s="116">
        <v>-0.21100917431192656</v>
      </c>
      <c r="E214" s="115">
        <v>48</v>
      </c>
      <c r="F214" s="116">
        <f t="shared" si="28"/>
        <v>-0.44186046511627908</v>
      </c>
      <c r="G214" s="115">
        <v>159</v>
      </c>
      <c r="H214" s="116">
        <f t="shared" si="28"/>
        <v>2.3125</v>
      </c>
      <c r="I214" s="115">
        <v>274</v>
      </c>
      <c r="J214" s="116">
        <f t="shared" si="28"/>
        <v>0.72327044025157239</v>
      </c>
      <c r="K214" s="115">
        <v>268</v>
      </c>
      <c r="L214" s="116">
        <f t="shared" si="28"/>
        <v>-2.1897810218978075E-2</v>
      </c>
      <c r="M214" s="115">
        <v>589</v>
      </c>
      <c r="N214" s="116">
        <f>IFERROR(M214/K214-1,"-")</f>
        <v>1.1977611940298507</v>
      </c>
      <c r="O214" s="116">
        <f>IFERROR(M214/C214-1,"-")</f>
        <v>5.8488372093023253</v>
      </c>
    </row>
    <row r="215" spans="2:16" x14ac:dyDescent="0.25">
      <c r="B215" s="114" t="s">
        <v>87</v>
      </c>
      <c r="C215" s="115">
        <v>62</v>
      </c>
      <c r="D215" s="116">
        <v>-0.54411764705882359</v>
      </c>
      <c r="E215" s="115">
        <v>8</v>
      </c>
      <c r="F215" s="116">
        <f t="shared" si="28"/>
        <v>-0.87096774193548387</v>
      </c>
      <c r="G215" s="115">
        <v>393</v>
      </c>
      <c r="H215" s="116">
        <f t="shared" si="28"/>
        <v>48.125</v>
      </c>
      <c r="I215" s="115">
        <v>172</v>
      </c>
      <c r="J215" s="116">
        <f t="shared" si="28"/>
        <v>-0.56234096692111957</v>
      </c>
      <c r="K215" s="115">
        <v>292</v>
      </c>
      <c r="L215" s="116">
        <f t="shared" si="28"/>
        <v>0.69767441860465107</v>
      </c>
      <c r="M215" s="115">
        <v>484</v>
      </c>
      <c r="N215" s="116">
        <f>IFERROR(M215/K215-1,"-")</f>
        <v>0.65753424657534243</v>
      </c>
      <c r="O215" s="116">
        <f>IFERROR(M215/C215-1,"-")</f>
        <v>6.806451612903226</v>
      </c>
    </row>
    <row r="216" spans="2:16" x14ac:dyDescent="0.25">
      <c r="B216" s="114" t="s">
        <v>89</v>
      </c>
      <c r="C216" s="115">
        <v>164</v>
      </c>
      <c r="D216" s="116">
        <v>-0.51622418879056053</v>
      </c>
      <c r="E216" s="115">
        <v>7</v>
      </c>
      <c r="F216" s="116">
        <f t="shared" si="28"/>
        <v>-0.95731707317073167</v>
      </c>
      <c r="G216" s="115">
        <v>960</v>
      </c>
      <c r="H216" s="116">
        <f t="shared" si="28"/>
        <v>136.14285714285714</v>
      </c>
      <c r="I216" s="115">
        <v>268</v>
      </c>
      <c r="J216" s="116">
        <f t="shared" si="28"/>
        <v>-0.72083333333333333</v>
      </c>
      <c r="K216" s="115">
        <v>406</v>
      </c>
      <c r="L216" s="116">
        <f t="shared" si="28"/>
        <v>0.5149253731343284</v>
      </c>
      <c r="M216" s="115">
        <v>867</v>
      </c>
      <c r="N216" s="116">
        <f>IFERROR(M216/K216-1,"-")</f>
        <v>1.1354679802955663</v>
      </c>
      <c r="O216" s="116">
        <f>IFERROR(M216/C216-1,"-")</f>
        <v>4.2865853658536581</v>
      </c>
    </row>
    <row r="217" spans="2:16" x14ac:dyDescent="0.25">
      <c r="B217" s="114" t="s">
        <v>91</v>
      </c>
      <c r="C217" s="115">
        <v>127</v>
      </c>
      <c r="D217" s="116">
        <v>-0.43049327354260092</v>
      </c>
      <c r="E217" s="115">
        <v>32</v>
      </c>
      <c r="F217" s="116">
        <f t="shared" si="28"/>
        <v>-0.74803149606299213</v>
      </c>
      <c r="G217" s="115">
        <v>934</v>
      </c>
      <c r="H217" s="116">
        <f t="shared" si="28"/>
        <v>28.1875</v>
      </c>
      <c r="I217" s="115">
        <v>594</v>
      </c>
      <c r="J217" s="116">
        <f t="shared" si="28"/>
        <v>-0.36402569593147749</v>
      </c>
      <c r="K217" s="115">
        <v>385</v>
      </c>
      <c r="L217" s="116">
        <f t="shared" si="28"/>
        <v>-0.35185185185185186</v>
      </c>
      <c r="M217" s="115"/>
      <c r="N217" s="116"/>
      <c r="O217" s="116"/>
    </row>
    <row r="218" spans="2:16" x14ac:dyDescent="0.25">
      <c r="B218" s="114" t="s">
        <v>93</v>
      </c>
      <c r="C218" s="115">
        <v>173</v>
      </c>
      <c r="D218" s="116">
        <v>-6.9892473118279619E-2</v>
      </c>
      <c r="E218" s="115">
        <v>163</v>
      </c>
      <c r="F218" s="116">
        <f t="shared" si="28"/>
        <v>-5.7803468208092457E-2</v>
      </c>
      <c r="G218" s="115">
        <v>1017</v>
      </c>
      <c r="H218" s="116">
        <f t="shared" si="28"/>
        <v>5.2392638036809815</v>
      </c>
      <c r="I218" s="115">
        <v>312</v>
      </c>
      <c r="J218" s="116">
        <f t="shared" si="28"/>
        <v>-0.69321533923303835</v>
      </c>
      <c r="K218" s="115">
        <v>286</v>
      </c>
      <c r="L218" s="116">
        <f t="shared" si="28"/>
        <v>-8.333333333333337E-2</v>
      </c>
      <c r="M218" s="115"/>
      <c r="N218" s="116"/>
      <c r="O218" s="116"/>
    </row>
    <row r="219" spans="2:16" ht="15.75" x14ac:dyDescent="0.25">
      <c r="B219" s="117" t="s">
        <v>30</v>
      </c>
      <c r="C219" s="118">
        <v>1784</v>
      </c>
      <c r="D219" s="119">
        <v>-0.23890784982935154</v>
      </c>
      <c r="E219" s="118">
        <v>536</v>
      </c>
      <c r="F219" s="119">
        <f t="shared" si="28"/>
        <v>-0.69955156950672648</v>
      </c>
      <c r="G219" s="118">
        <v>3888</v>
      </c>
      <c r="H219" s="119">
        <f t="shared" si="28"/>
        <v>6.2537313432835822</v>
      </c>
      <c r="I219" s="118">
        <v>3396</v>
      </c>
      <c r="J219" s="119">
        <f t="shared" si="28"/>
        <v>-0.12654320987654322</v>
      </c>
      <c r="K219" s="118">
        <v>3947</v>
      </c>
      <c r="L219" s="119">
        <f t="shared" si="28"/>
        <v>0.16224970553592466</v>
      </c>
      <c r="M219" s="118">
        <v>5584</v>
      </c>
      <c r="N219" s="119">
        <v>0.70451770451770446</v>
      </c>
      <c r="O219" s="119">
        <v>2.7628032345013476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67" t="s">
        <v>246</v>
      </c>
      <c r="C224" s="267"/>
      <c r="D224" s="267"/>
      <c r="E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 ",RIGHT(2019,2),"/",RIGHT(2018,2))</f>
        <v>var 19/18</v>
      </c>
      <c r="E228" s="113" t="s">
        <v>69</v>
      </c>
      <c r="F228" s="112" t="str">
        <f>CONCATENATE("var ",RIGHT(E227,2),"/",RIGHT(E227-1,2))</f>
        <v>var 20/19</v>
      </c>
      <c r="G228" s="113" t="s">
        <v>69</v>
      </c>
      <c r="H228" s="112" t="str">
        <f>CONCATENATE("var ",RIGHT(G227,2),"/",RIGHT(G227-1,2))</f>
        <v>var 21/20</v>
      </c>
      <c r="I228" s="113" t="s">
        <v>69</v>
      </c>
      <c r="J228" s="112" t="str">
        <f>CONCATENATE("var ",RIGHT(I227,2),"/",RIGHT(I227-1,2))</f>
        <v>var 22/21</v>
      </c>
      <c r="K228" s="113" t="s">
        <v>69</v>
      </c>
      <c r="L228" s="112" t="str">
        <f>CONCATENATE("var ",RIGHT(K227,2),"/",RIGHT(K227-1,2))</f>
        <v>var 23/22</v>
      </c>
      <c r="M228" s="113" t="s">
        <v>69</v>
      </c>
      <c r="N228" s="112" t="str">
        <f>CONCATENATE("var ",RIGHT(M227,2),"/",RIGHT(M227-1,2))</f>
        <v>var 24/23</v>
      </c>
      <c r="O228" s="112" t="str">
        <f>CONCATENATE("var ",RIGHT(M227,2),"/",RIGHT(2019,2))</f>
        <v>var 24/19</v>
      </c>
    </row>
    <row r="229" spans="2:16" x14ac:dyDescent="0.25">
      <c r="B229" s="114" t="s">
        <v>71</v>
      </c>
      <c r="C229" s="115">
        <v>270</v>
      </c>
      <c r="D229" s="116">
        <v>-9.6989966555183993E-2</v>
      </c>
      <c r="E229" s="115">
        <v>146</v>
      </c>
      <c r="F229" s="116">
        <f t="shared" ref="F229:L241" si="31">IFERROR(E229/C229-1,"-")</f>
        <v>-0.45925925925925926</v>
      </c>
      <c r="G229" s="115">
        <v>151</v>
      </c>
      <c r="H229" s="116">
        <f t="shared" si="31"/>
        <v>3.4246575342465668E-2</v>
      </c>
      <c r="I229" s="115">
        <v>210</v>
      </c>
      <c r="J229" s="116">
        <f t="shared" si="31"/>
        <v>0.39072847682119205</v>
      </c>
      <c r="K229" s="115">
        <v>293</v>
      </c>
      <c r="L229" s="116">
        <f t="shared" si="31"/>
        <v>0.39523809523809517</v>
      </c>
      <c r="M229" s="115">
        <v>171</v>
      </c>
      <c r="N229" s="116">
        <f t="shared" ref="N229:N235" si="32">IFERROR(M229/K229-1,"-")</f>
        <v>-0.41638225255972694</v>
      </c>
      <c r="O229" s="116">
        <f>M229/C229-1</f>
        <v>-0.3666666666666667</v>
      </c>
    </row>
    <row r="230" spans="2:16" x14ac:dyDescent="0.25">
      <c r="B230" s="114" t="s">
        <v>73</v>
      </c>
      <c r="C230" s="115">
        <v>216</v>
      </c>
      <c r="D230" s="116">
        <v>-0.30546623794212213</v>
      </c>
      <c r="E230" s="115">
        <v>233</v>
      </c>
      <c r="F230" s="116">
        <f t="shared" si="31"/>
        <v>7.870370370370372E-2</v>
      </c>
      <c r="G230" s="115">
        <v>0</v>
      </c>
      <c r="H230" s="116">
        <f t="shared" si="31"/>
        <v>-1</v>
      </c>
      <c r="I230" s="115">
        <v>211</v>
      </c>
      <c r="J230" s="116" t="str">
        <f t="shared" si="31"/>
        <v>-</v>
      </c>
      <c r="K230" s="115">
        <v>340</v>
      </c>
      <c r="L230" s="116">
        <f t="shared" si="31"/>
        <v>0.61137440758293837</v>
      </c>
      <c r="M230" s="115">
        <v>582</v>
      </c>
      <c r="N230" s="116">
        <f t="shared" si="32"/>
        <v>0.71176470588235285</v>
      </c>
      <c r="O230" s="116">
        <f>IFERROR(M230/C230-1,"-")</f>
        <v>1.6944444444444446</v>
      </c>
    </row>
    <row r="231" spans="2:16" x14ac:dyDescent="0.25">
      <c r="B231" s="114" t="s">
        <v>75</v>
      </c>
      <c r="C231" s="115">
        <v>149</v>
      </c>
      <c r="D231" s="116">
        <v>-0.51935483870967736</v>
      </c>
      <c r="E231" s="115">
        <v>93</v>
      </c>
      <c r="F231" s="116">
        <f t="shared" si="31"/>
        <v>-0.37583892617449666</v>
      </c>
      <c r="G231" s="115">
        <v>1</v>
      </c>
      <c r="H231" s="116">
        <f t="shared" si="31"/>
        <v>-0.989247311827957</v>
      </c>
      <c r="I231" s="115">
        <v>444</v>
      </c>
      <c r="J231" s="116">
        <f t="shared" si="31"/>
        <v>443</v>
      </c>
      <c r="K231" s="115">
        <v>215</v>
      </c>
      <c r="L231" s="116">
        <f t="shared" si="31"/>
        <v>-0.51576576576576572</v>
      </c>
      <c r="M231" s="115">
        <v>450</v>
      </c>
      <c r="N231" s="116">
        <f t="shared" si="32"/>
        <v>1.0930232558139537</v>
      </c>
      <c r="O231" s="116">
        <f t="shared" ref="O231:O235" si="33">IFERROR(M231/C231-1,"-")</f>
        <v>2.0201342281879193</v>
      </c>
    </row>
    <row r="232" spans="2:16" x14ac:dyDescent="0.25">
      <c r="B232" s="114" t="s">
        <v>77</v>
      </c>
      <c r="C232" s="115">
        <v>253</v>
      </c>
      <c r="D232" s="116">
        <v>-0.23795180722891562</v>
      </c>
      <c r="E232" s="115">
        <v>0</v>
      </c>
      <c r="F232" s="116">
        <f t="shared" si="31"/>
        <v>-1</v>
      </c>
      <c r="G232" s="115">
        <v>41</v>
      </c>
      <c r="H232" s="116" t="str">
        <f t="shared" si="31"/>
        <v>-</v>
      </c>
      <c r="I232" s="115">
        <v>426</v>
      </c>
      <c r="J232" s="116">
        <f t="shared" si="31"/>
        <v>9.3902439024390247</v>
      </c>
      <c r="K232" s="115">
        <v>268</v>
      </c>
      <c r="L232" s="116">
        <f t="shared" si="31"/>
        <v>-0.37089201877934275</v>
      </c>
      <c r="M232" s="115">
        <v>177</v>
      </c>
      <c r="N232" s="116">
        <f t="shared" si="32"/>
        <v>-0.33955223880597019</v>
      </c>
      <c r="O232" s="116">
        <f t="shared" si="33"/>
        <v>-0.30039525691699609</v>
      </c>
    </row>
    <row r="233" spans="2:16" x14ac:dyDescent="0.25">
      <c r="B233" s="114" t="s">
        <v>79</v>
      </c>
      <c r="C233" s="115">
        <v>197</v>
      </c>
      <c r="D233" s="116">
        <v>-5.2884615384615419E-2</v>
      </c>
      <c r="E233" s="115">
        <v>0</v>
      </c>
      <c r="F233" s="116">
        <f t="shared" si="31"/>
        <v>-1</v>
      </c>
      <c r="G233" s="115">
        <v>172</v>
      </c>
      <c r="H233" s="116" t="str">
        <f t="shared" si="31"/>
        <v>-</v>
      </c>
      <c r="I233" s="115">
        <v>20</v>
      </c>
      <c r="J233" s="116">
        <f t="shared" si="31"/>
        <v>-0.88372093023255816</v>
      </c>
      <c r="K233" s="115">
        <v>262</v>
      </c>
      <c r="L233" s="116">
        <f t="shared" si="31"/>
        <v>12.1</v>
      </c>
      <c r="M233" s="115">
        <v>476</v>
      </c>
      <c r="N233" s="116">
        <f t="shared" si="32"/>
        <v>0.81679389312977091</v>
      </c>
      <c r="O233" s="116">
        <f t="shared" si="33"/>
        <v>1.4162436548223352</v>
      </c>
    </row>
    <row r="234" spans="2:16" x14ac:dyDescent="0.25">
      <c r="B234" s="114" t="s">
        <v>81</v>
      </c>
      <c r="C234" s="115">
        <v>123</v>
      </c>
      <c r="D234" s="116">
        <v>-4.6511627906976716E-2</v>
      </c>
      <c r="E234" s="115">
        <v>0</v>
      </c>
      <c r="F234" s="116">
        <f t="shared" si="31"/>
        <v>-1</v>
      </c>
      <c r="G234" s="115">
        <v>61</v>
      </c>
      <c r="H234" s="116" t="str">
        <f t="shared" si="31"/>
        <v>-</v>
      </c>
      <c r="I234" s="115">
        <v>166</v>
      </c>
      <c r="J234" s="116">
        <f t="shared" si="31"/>
        <v>1.721311475409836</v>
      </c>
      <c r="K234" s="115">
        <v>98</v>
      </c>
      <c r="L234" s="116">
        <f t="shared" si="31"/>
        <v>-0.40963855421686746</v>
      </c>
      <c r="M234" s="115">
        <v>130</v>
      </c>
      <c r="N234" s="116">
        <f t="shared" si="32"/>
        <v>0.32653061224489788</v>
      </c>
      <c r="O234" s="116">
        <f t="shared" si="33"/>
        <v>5.6910569105691033E-2</v>
      </c>
    </row>
    <row r="235" spans="2:16" x14ac:dyDescent="0.25">
      <c r="B235" s="114" t="s">
        <v>83</v>
      </c>
      <c r="C235" s="115">
        <v>115</v>
      </c>
      <c r="D235" s="116">
        <v>-0.35754189944134074</v>
      </c>
      <c r="E235" s="115">
        <v>0</v>
      </c>
      <c r="F235" s="116">
        <f t="shared" si="31"/>
        <v>-1</v>
      </c>
      <c r="G235" s="115">
        <v>32</v>
      </c>
      <c r="H235" s="116" t="str">
        <f t="shared" si="31"/>
        <v>-</v>
      </c>
      <c r="I235" s="115">
        <v>436</v>
      </c>
      <c r="J235" s="116">
        <f t="shared" si="31"/>
        <v>12.625</v>
      </c>
      <c r="K235" s="115">
        <v>599</v>
      </c>
      <c r="L235" s="116">
        <f t="shared" si="31"/>
        <v>0.37385321100917435</v>
      </c>
      <c r="M235" s="115">
        <v>475</v>
      </c>
      <c r="N235" s="116">
        <f t="shared" si="32"/>
        <v>-0.20701168614357257</v>
      </c>
      <c r="O235" s="116">
        <f t="shared" si="33"/>
        <v>3.1304347826086953</v>
      </c>
    </row>
    <row r="236" spans="2:16" x14ac:dyDescent="0.25">
      <c r="B236" s="114" t="s">
        <v>85</v>
      </c>
      <c r="C236" s="115">
        <v>169</v>
      </c>
      <c r="D236" s="116">
        <v>0.30000000000000004</v>
      </c>
      <c r="E236" s="115">
        <v>150</v>
      </c>
      <c r="F236" s="116">
        <f t="shared" si="31"/>
        <v>-0.1124260355029586</v>
      </c>
      <c r="G236" s="115">
        <v>230</v>
      </c>
      <c r="H236" s="116">
        <f t="shared" si="31"/>
        <v>0.53333333333333344</v>
      </c>
      <c r="I236" s="115">
        <v>130</v>
      </c>
      <c r="J236" s="116">
        <f t="shared" si="31"/>
        <v>-0.43478260869565222</v>
      </c>
      <c r="K236" s="115">
        <v>80</v>
      </c>
      <c r="L236" s="116">
        <f t="shared" si="31"/>
        <v>-0.38461538461538458</v>
      </c>
      <c r="M236" s="115">
        <v>413</v>
      </c>
      <c r="N236" s="116">
        <f>IFERROR(M236/K236-1,"-")</f>
        <v>4.1624999999999996</v>
      </c>
      <c r="O236" s="116">
        <f>IFERROR(M236/C236-1,"-")</f>
        <v>1.4437869822485205</v>
      </c>
    </row>
    <row r="237" spans="2:16" x14ac:dyDescent="0.25">
      <c r="B237" s="114" t="s">
        <v>87</v>
      </c>
      <c r="C237" s="115">
        <v>111</v>
      </c>
      <c r="D237" s="116">
        <v>-0.31055900621118016</v>
      </c>
      <c r="E237" s="115">
        <v>139</v>
      </c>
      <c r="F237" s="116">
        <f t="shared" si="31"/>
        <v>0.25225225225225234</v>
      </c>
      <c r="G237" s="115">
        <v>103</v>
      </c>
      <c r="H237" s="116">
        <f t="shared" si="31"/>
        <v>-0.25899280575539574</v>
      </c>
      <c r="I237" s="115">
        <v>393</v>
      </c>
      <c r="J237" s="116">
        <f t="shared" si="31"/>
        <v>2.8155339805825244</v>
      </c>
      <c r="K237" s="115">
        <v>48</v>
      </c>
      <c r="L237" s="116">
        <f t="shared" si="31"/>
        <v>-0.87786259541984735</v>
      </c>
      <c r="M237" s="115">
        <v>267</v>
      </c>
      <c r="N237" s="116">
        <f>IFERROR(M237/K237-1,"-")</f>
        <v>4.5625</v>
      </c>
      <c r="O237" s="116">
        <f>IFERROR(M237/C237-1,"-")</f>
        <v>1.4054054054054053</v>
      </c>
    </row>
    <row r="238" spans="2:16" x14ac:dyDescent="0.25">
      <c r="B238" s="114" t="s">
        <v>89</v>
      </c>
      <c r="C238" s="115">
        <v>256</v>
      </c>
      <c r="D238" s="116">
        <v>-0.12627986348122866</v>
      </c>
      <c r="E238" s="115">
        <v>110</v>
      </c>
      <c r="F238" s="116">
        <f t="shared" si="31"/>
        <v>-0.5703125</v>
      </c>
      <c r="G238" s="115">
        <v>254</v>
      </c>
      <c r="H238" s="116">
        <f t="shared" si="31"/>
        <v>1.3090909090909091</v>
      </c>
      <c r="I238" s="115">
        <v>197</v>
      </c>
      <c r="J238" s="116">
        <f t="shared" si="31"/>
        <v>-0.22440944881889768</v>
      </c>
      <c r="K238" s="115">
        <v>281</v>
      </c>
      <c r="L238" s="116">
        <f t="shared" si="31"/>
        <v>0.42639593908629436</v>
      </c>
      <c r="M238" s="115">
        <v>513</v>
      </c>
      <c r="N238" s="116">
        <f>IFERROR(M238/K238-1,"-")</f>
        <v>0.82562277580071175</v>
      </c>
      <c r="O238" s="116">
        <f>IFERROR(M238/C238-1,"-")</f>
        <v>1.00390625</v>
      </c>
    </row>
    <row r="239" spans="2:16" x14ac:dyDescent="0.25">
      <c r="B239" s="114" t="s">
        <v>91</v>
      </c>
      <c r="C239" s="115">
        <v>225</v>
      </c>
      <c r="D239" s="116">
        <v>-0.29245283018867929</v>
      </c>
      <c r="E239" s="115">
        <v>86</v>
      </c>
      <c r="F239" s="116">
        <f t="shared" si="31"/>
        <v>-0.61777777777777776</v>
      </c>
      <c r="G239" s="115">
        <v>315</v>
      </c>
      <c r="H239" s="116">
        <f t="shared" si="31"/>
        <v>2.6627906976744184</v>
      </c>
      <c r="I239" s="115">
        <v>391</v>
      </c>
      <c r="J239" s="116">
        <f t="shared" si="31"/>
        <v>0.2412698412698413</v>
      </c>
      <c r="K239" s="115">
        <v>116</v>
      </c>
      <c r="L239" s="116">
        <f t="shared" si="31"/>
        <v>-0.70332480818414322</v>
      </c>
      <c r="M239" s="115"/>
      <c r="N239" s="116"/>
      <c r="O239" s="116"/>
    </row>
    <row r="240" spans="2:16" x14ac:dyDescent="0.25">
      <c r="B240" s="114" t="s">
        <v>93</v>
      </c>
      <c r="C240" s="115">
        <v>385</v>
      </c>
      <c r="D240" s="116">
        <v>0.4051094890510949</v>
      </c>
      <c r="E240" s="115">
        <v>267</v>
      </c>
      <c r="F240" s="116">
        <f t="shared" si="31"/>
        <v>-0.30649350649350648</v>
      </c>
      <c r="G240" s="115">
        <v>275</v>
      </c>
      <c r="H240" s="116">
        <f t="shared" si="31"/>
        <v>2.9962546816479474E-2</v>
      </c>
      <c r="I240" s="115">
        <v>224</v>
      </c>
      <c r="J240" s="116">
        <f t="shared" si="31"/>
        <v>-0.18545454545454543</v>
      </c>
      <c r="K240" s="115">
        <v>99</v>
      </c>
      <c r="L240" s="116">
        <f t="shared" si="31"/>
        <v>-0.5580357142857143</v>
      </c>
      <c r="M240" s="115"/>
      <c r="N240" s="116"/>
      <c r="O240" s="116"/>
    </row>
    <row r="241" spans="2:16" ht="15.75" x14ac:dyDescent="0.25">
      <c r="B241" s="117" t="s">
        <v>30</v>
      </c>
      <c r="C241" s="118">
        <v>2469</v>
      </c>
      <c r="D241" s="119">
        <v>-0.16134510869565222</v>
      </c>
      <c r="E241" s="118">
        <v>1278</v>
      </c>
      <c r="F241" s="119">
        <f t="shared" si="31"/>
        <v>-0.48238153098420411</v>
      </c>
      <c r="G241" s="118">
        <v>1635</v>
      </c>
      <c r="H241" s="119">
        <f t="shared" si="31"/>
        <v>0.27934272300469476</v>
      </c>
      <c r="I241" s="118">
        <v>3248</v>
      </c>
      <c r="J241" s="119">
        <f t="shared" si="31"/>
        <v>0.98654434250764522</v>
      </c>
      <c r="K241" s="118">
        <v>2699</v>
      </c>
      <c r="L241" s="119">
        <f t="shared" si="31"/>
        <v>-0.16902709359605916</v>
      </c>
      <c r="M241" s="118">
        <v>3654</v>
      </c>
      <c r="N241" s="119">
        <v>0.47101449275362328</v>
      </c>
      <c r="O241" s="119">
        <v>0.96557288864981183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67" t="s">
        <v>248</v>
      </c>
      <c r="C246" s="267"/>
      <c r="D246" s="267"/>
      <c r="E246" s="267"/>
      <c r="F246" s="267"/>
      <c r="G246" s="267"/>
      <c r="H246" s="267"/>
      <c r="I246" s="267"/>
      <c r="J246" s="267"/>
      <c r="K246" s="267"/>
      <c r="L246" s="267"/>
      <c r="M246" s="267"/>
      <c r="N246" s="267"/>
      <c r="O246" s="267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CONCATENATE("var ",RIGHT(2019,2),"/",RIGHT(2018,2))</f>
        <v>var 19/18</v>
      </c>
      <c r="E250" s="113" t="s">
        <v>69</v>
      </c>
      <c r="F250" s="112" t="str">
        <f>CONCATENATE("var ",RIGHT(E249,2),"/",RIGHT(E249-1,2))</f>
        <v>var 20/19</v>
      </c>
      <c r="G250" s="113" t="s">
        <v>69</v>
      </c>
      <c r="H250" s="112" t="str">
        <f>CONCATENATE("var ",RIGHT(G249,2),"/",RIGHT(G249-1,2))</f>
        <v>var 21/20</v>
      </c>
      <c r="I250" s="113" t="s">
        <v>69</v>
      </c>
      <c r="J250" s="112" t="str">
        <f>CONCATENATE("var ",RIGHT(I249,2),"/",RIGHT(I249-1,2))</f>
        <v>var 22/21</v>
      </c>
      <c r="K250" s="113" t="s">
        <v>69</v>
      </c>
      <c r="L250" s="112" t="str">
        <f>CONCATENATE("var ",RIGHT(K249,2),"/",RIGHT(K249-1,2))</f>
        <v>var 23/22</v>
      </c>
      <c r="M250" s="113" t="s">
        <v>69</v>
      </c>
      <c r="N250" s="112" t="str">
        <f>CONCATENATE("var ",RIGHT(M249,2),"/",RIGHT(M249-1,2))</f>
        <v>var 24/23</v>
      </c>
      <c r="O250" s="112" t="str">
        <f>CONCATENATE("var ",RIGHT(M249,2),"/",RIGHT(2019,2))</f>
        <v>var 24/19</v>
      </c>
    </row>
    <row r="251" spans="2:16" x14ac:dyDescent="0.25">
      <c r="B251" s="114" t="s">
        <v>71</v>
      </c>
      <c r="C251" s="115">
        <v>292</v>
      </c>
      <c r="D251" s="116">
        <v>1.2290076335877864</v>
      </c>
      <c r="E251" s="115">
        <v>276</v>
      </c>
      <c r="F251" s="116">
        <f t="shared" ref="F251:L263" si="34">IFERROR(E251/C251-1,"-")</f>
        <v>-5.4794520547945202E-2</v>
      </c>
      <c r="G251" s="115">
        <v>0</v>
      </c>
      <c r="H251" s="116">
        <f t="shared" si="34"/>
        <v>-1</v>
      </c>
      <c r="I251" s="115">
        <v>480</v>
      </c>
      <c r="J251" s="116" t="str">
        <f t="shared" si="34"/>
        <v>-</v>
      </c>
      <c r="K251" s="115">
        <v>1197</v>
      </c>
      <c r="L251" s="116">
        <f t="shared" si="34"/>
        <v>1.4937499999999999</v>
      </c>
      <c r="M251" s="115">
        <v>268</v>
      </c>
      <c r="N251" s="116">
        <f t="shared" ref="N251:N257" si="35">IFERROR(M251/K251-1,"-")</f>
        <v>-0.77610693400167086</v>
      </c>
      <c r="O251" s="116">
        <f>M251/C251-1</f>
        <v>-8.2191780821917804E-2</v>
      </c>
    </row>
    <row r="252" spans="2:16" x14ac:dyDescent="0.25">
      <c r="B252" s="114" t="s">
        <v>73</v>
      </c>
      <c r="C252" s="115">
        <v>293</v>
      </c>
      <c r="D252" s="116">
        <v>-2.006688963210701E-2</v>
      </c>
      <c r="E252" s="115">
        <v>348</v>
      </c>
      <c r="F252" s="116">
        <f t="shared" si="34"/>
        <v>0.18771331058020468</v>
      </c>
      <c r="G252" s="115">
        <v>0</v>
      </c>
      <c r="H252" s="116">
        <f t="shared" si="34"/>
        <v>-1</v>
      </c>
      <c r="I252" s="115">
        <v>216</v>
      </c>
      <c r="J252" s="116" t="str">
        <f t="shared" si="34"/>
        <v>-</v>
      </c>
      <c r="K252" s="115">
        <v>1156</v>
      </c>
      <c r="L252" s="116">
        <f t="shared" si="34"/>
        <v>4.3518518518518521</v>
      </c>
      <c r="M252" s="115">
        <v>797</v>
      </c>
      <c r="N252" s="116">
        <f t="shared" si="35"/>
        <v>-0.31055363321799312</v>
      </c>
      <c r="O252" s="116">
        <f>IFERROR(M252/C252-1,"-")</f>
        <v>1.7201365187713309</v>
      </c>
    </row>
    <row r="253" spans="2:16" x14ac:dyDescent="0.25">
      <c r="B253" s="114" t="s">
        <v>75</v>
      </c>
      <c r="C253" s="115">
        <v>354</v>
      </c>
      <c r="D253" s="116">
        <v>0.27338129496402885</v>
      </c>
      <c r="E253" s="115">
        <v>40</v>
      </c>
      <c r="F253" s="116">
        <f t="shared" si="34"/>
        <v>-0.88700564971751417</v>
      </c>
      <c r="G253" s="115">
        <v>0</v>
      </c>
      <c r="H253" s="116">
        <f t="shared" si="34"/>
        <v>-1</v>
      </c>
      <c r="I253" s="115">
        <v>206</v>
      </c>
      <c r="J253" s="116" t="str">
        <f t="shared" si="34"/>
        <v>-</v>
      </c>
      <c r="K253" s="115">
        <v>656</v>
      </c>
      <c r="L253" s="116">
        <f t="shared" si="34"/>
        <v>2.1844660194174756</v>
      </c>
      <c r="M253" s="115">
        <v>1053</v>
      </c>
      <c r="N253" s="116">
        <f t="shared" si="35"/>
        <v>0.60518292682926833</v>
      </c>
      <c r="O253" s="116">
        <f t="shared" ref="O253:O257" si="36">IFERROR(M253/C253-1,"-")</f>
        <v>1.9745762711864407</v>
      </c>
    </row>
    <row r="254" spans="2:16" x14ac:dyDescent="0.25">
      <c r="B254" s="114" t="s">
        <v>77</v>
      </c>
      <c r="C254" s="115">
        <v>131</v>
      </c>
      <c r="D254" s="116">
        <v>0</v>
      </c>
      <c r="E254" s="115">
        <v>0</v>
      </c>
      <c r="F254" s="116">
        <f t="shared" si="34"/>
        <v>-1</v>
      </c>
      <c r="G254" s="115">
        <v>1</v>
      </c>
      <c r="H254" s="116" t="str">
        <f t="shared" si="34"/>
        <v>-</v>
      </c>
      <c r="I254" s="115">
        <v>98</v>
      </c>
      <c r="J254" s="116">
        <f t="shared" si="34"/>
        <v>97</v>
      </c>
      <c r="K254" s="115">
        <v>191</v>
      </c>
      <c r="L254" s="116">
        <f t="shared" si="34"/>
        <v>0.94897959183673475</v>
      </c>
      <c r="M254" s="115">
        <v>94</v>
      </c>
      <c r="N254" s="116">
        <f t="shared" si="35"/>
        <v>-0.50785340314136129</v>
      </c>
      <c r="O254" s="116">
        <f t="shared" si="36"/>
        <v>-0.28244274809160308</v>
      </c>
    </row>
    <row r="255" spans="2:16" x14ac:dyDescent="0.25">
      <c r="B255" s="114" t="s">
        <v>79</v>
      </c>
      <c r="C255" s="115">
        <v>18</v>
      </c>
      <c r="D255" s="116">
        <v>0.63636363636363646</v>
      </c>
      <c r="E255" s="115">
        <v>0</v>
      </c>
      <c r="F255" s="116">
        <f t="shared" si="34"/>
        <v>-1</v>
      </c>
      <c r="G255" s="115">
        <v>0</v>
      </c>
      <c r="H255" s="116" t="str">
        <f t="shared" si="34"/>
        <v>-</v>
      </c>
      <c r="I255" s="115">
        <v>2</v>
      </c>
      <c r="J255" s="116" t="str">
        <f t="shared" si="34"/>
        <v>-</v>
      </c>
      <c r="K255" s="115">
        <v>1</v>
      </c>
      <c r="L255" s="116">
        <f t="shared" si="34"/>
        <v>-0.5</v>
      </c>
      <c r="M255" s="115">
        <v>0</v>
      </c>
      <c r="N255" s="116">
        <f t="shared" si="35"/>
        <v>-1</v>
      </c>
      <c r="O255" s="116">
        <f t="shared" si="36"/>
        <v>-1</v>
      </c>
    </row>
    <row r="256" spans="2:16" x14ac:dyDescent="0.25">
      <c r="B256" s="114" t="s">
        <v>81</v>
      </c>
      <c r="C256" s="115">
        <v>18</v>
      </c>
      <c r="D256" s="116" t="s">
        <v>231</v>
      </c>
      <c r="E256" s="115">
        <v>0</v>
      </c>
      <c r="F256" s="116">
        <f t="shared" si="34"/>
        <v>-1</v>
      </c>
      <c r="G256" s="115">
        <v>0</v>
      </c>
      <c r="H256" s="116" t="str">
        <f t="shared" si="34"/>
        <v>-</v>
      </c>
      <c r="I256" s="115">
        <v>39</v>
      </c>
      <c r="J256" s="116" t="str">
        <f t="shared" si="34"/>
        <v>-</v>
      </c>
      <c r="K256" s="115">
        <v>0</v>
      </c>
      <c r="L256" s="116">
        <f t="shared" si="34"/>
        <v>-1</v>
      </c>
      <c r="M256" s="115">
        <v>4</v>
      </c>
      <c r="N256" s="116" t="str">
        <f t="shared" si="35"/>
        <v>-</v>
      </c>
      <c r="O256" s="116">
        <f t="shared" si="36"/>
        <v>-0.77777777777777779</v>
      </c>
    </row>
    <row r="257" spans="2:16" x14ac:dyDescent="0.25">
      <c r="B257" s="114" t="s">
        <v>83</v>
      </c>
      <c r="C257" s="115">
        <v>67</v>
      </c>
      <c r="D257" s="116">
        <v>0.91428571428571437</v>
      </c>
      <c r="E257" s="115">
        <v>0</v>
      </c>
      <c r="F257" s="116">
        <f t="shared" si="34"/>
        <v>-1</v>
      </c>
      <c r="G257" s="115">
        <v>0</v>
      </c>
      <c r="H257" s="116" t="str">
        <f t="shared" si="34"/>
        <v>-</v>
      </c>
      <c r="I257" s="115">
        <v>8</v>
      </c>
      <c r="J257" s="116" t="str">
        <f t="shared" si="34"/>
        <v>-</v>
      </c>
      <c r="K257" s="115">
        <v>29</v>
      </c>
      <c r="L257" s="116">
        <f t="shared" si="34"/>
        <v>2.625</v>
      </c>
      <c r="M257" s="115">
        <v>0</v>
      </c>
      <c r="N257" s="116">
        <f t="shared" si="35"/>
        <v>-1</v>
      </c>
      <c r="O257" s="116">
        <f t="shared" si="36"/>
        <v>-1</v>
      </c>
    </row>
    <row r="258" spans="2:16" x14ac:dyDescent="0.25">
      <c r="B258" s="114" t="s">
        <v>85</v>
      </c>
      <c r="C258" s="115">
        <v>26</v>
      </c>
      <c r="D258" s="116">
        <v>5.5</v>
      </c>
      <c r="E258" s="115">
        <v>0</v>
      </c>
      <c r="F258" s="116">
        <f t="shared" si="34"/>
        <v>-1</v>
      </c>
      <c r="G258" s="115">
        <v>0</v>
      </c>
      <c r="H258" s="116" t="str">
        <f t="shared" si="34"/>
        <v>-</v>
      </c>
      <c r="I258" s="115">
        <v>6</v>
      </c>
      <c r="J258" s="116" t="str">
        <f t="shared" si="34"/>
        <v>-</v>
      </c>
      <c r="K258" s="115">
        <v>5</v>
      </c>
      <c r="L258" s="116">
        <f t="shared" si="34"/>
        <v>-0.16666666666666663</v>
      </c>
      <c r="M258" s="115">
        <v>0</v>
      </c>
      <c r="N258" s="116">
        <f>IFERROR(M258/K258-1,"-")</f>
        <v>-1</v>
      </c>
      <c r="O258" s="116">
        <f>IFERROR(M258/C258-1,"-")</f>
        <v>-1</v>
      </c>
    </row>
    <row r="259" spans="2:16" x14ac:dyDescent="0.25">
      <c r="B259" s="114" t="s">
        <v>87</v>
      </c>
      <c r="C259" s="115">
        <v>2</v>
      </c>
      <c r="D259" s="116">
        <v>-0.92307692307692313</v>
      </c>
      <c r="E259" s="115">
        <v>0</v>
      </c>
      <c r="F259" s="116">
        <f t="shared" si="34"/>
        <v>-1</v>
      </c>
      <c r="G259" s="115">
        <v>22</v>
      </c>
      <c r="H259" s="116" t="str">
        <f t="shared" si="34"/>
        <v>-</v>
      </c>
      <c r="I259" s="115">
        <v>9</v>
      </c>
      <c r="J259" s="116">
        <f t="shared" si="34"/>
        <v>-0.59090909090909083</v>
      </c>
      <c r="K259" s="115">
        <v>1</v>
      </c>
      <c r="L259" s="116">
        <f t="shared" si="34"/>
        <v>-0.88888888888888884</v>
      </c>
      <c r="M259" s="115">
        <v>33</v>
      </c>
      <c r="N259" s="116">
        <f>IFERROR(M259/K259-1,"-")</f>
        <v>32</v>
      </c>
      <c r="O259" s="116">
        <f>IFERROR(M259/C259-1,"-")</f>
        <v>15.5</v>
      </c>
    </row>
    <row r="260" spans="2:16" x14ac:dyDescent="0.25">
      <c r="B260" s="114" t="s">
        <v>89</v>
      </c>
      <c r="C260" s="115">
        <v>358</v>
      </c>
      <c r="D260" s="116">
        <v>5.2807017543859649</v>
      </c>
      <c r="E260" s="115">
        <v>2</v>
      </c>
      <c r="F260" s="116">
        <f t="shared" si="34"/>
        <v>-0.994413407821229</v>
      </c>
      <c r="G260" s="115">
        <v>106</v>
      </c>
      <c r="H260" s="116">
        <f t="shared" si="34"/>
        <v>52</v>
      </c>
      <c r="I260" s="115">
        <v>350</v>
      </c>
      <c r="J260" s="116">
        <f t="shared" si="34"/>
        <v>2.3018867924528301</v>
      </c>
      <c r="K260" s="115">
        <v>284</v>
      </c>
      <c r="L260" s="116">
        <f t="shared" si="34"/>
        <v>-0.18857142857142861</v>
      </c>
      <c r="M260" s="115">
        <v>249</v>
      </c>
      <c r="N260" s="116">
        <f>IFERROR(M260/K260-1,"-")</f>
        <v>-0.12323943661971826</v>
      </c>
      <c r="O260" s="116">
        <f>IFERROR(M260/C260-1,"-")</f>
        <v>-0.3044692737430168</v>
      </c>
    </row>
    <row r="261" spans="2:16" x14ac:dyDescent="0.25">
      <c r="B261" s="114" t="s">
        <v>91</v>
      </c>
      <c r="C261" s="115">
        <v>298</v>
      </c>
      <c r="D261" s="116">
        <v>0.72254335260115599</v>
      </c>
      <c r="E261" s="115">
        <v>4</v>
      </c>
      <c r="F261" s="116">
        <f t="shared" si="34"/>
        <v>-0.98657718120805371</v>
      </c>
      <c r="G261" s="115">
        <v>1136</v>
      </c>
      <c r="H261" s="116">
        <f t="shared" si="34"/>
        <v>283</v>
      </c>
      <c r="I261" s="115">
        <v>714</v>
      </c>
      <c r="J261" s="116">
        <f t="shared" si="34"/>
        <v>-0.37147887323943662</v>
      </c>
      <c r="K261" s="115">
        <v>139</v>
      </c>
      <c r="L261" s="116">
        <f t="shared" si="34"/>
        <v>-0.80532212885154064</v>
      </c>
      <c r="M261" s="115"/>
      <c r="N261" s="116"/>
      <c r="O261" s="116"/>
    </row>
    <row r="262" spans="2:16" x14ac:dyDescent="0.25">
      <c r="B262" s="114" t="s">
        <v>93</v>
      </c>
      <c r="C262" s="115">
        <v>345</v>
      </c>
      <c r="D262" s="116">
        <v>0.90607734806629825</v>
      </c>
      <c r="E262" s="115">
        <v>13</v>
      </c>
      <c r="F262" s="116">
        <f t="shared" si="34"/>
        <v>-0.96231884057971018</v>
      </c>
      <c r="G262" s="115">
        <v>583</v>
      </c>
      <c r="H262" s="116">
        <f t="shared" si="34"/>
        <v>43.846153846153847</v>
      </c>
      <c r="I262" s="115">
        <v>747</v>
      </c>
      <c r="J262" s="116">
        <f t="shared" si="34"/>
        <v>0.28130360205831906</v>
      </c>
      <c r="K262" s="115">
        <v>127</v>
      </c>
      <c r="L262" s="116">
        <f t="shared" si="34"/>
        <v>-0.82998661311914324</v>
      </c>
      <c r="M262" s="115"/>
      <c r="N262" s="116"/>
      <c r="O262" s="116"/>
    </row>
    <row r="263" spans="2:16" ht="15.75" x14ac:dyDescent="0.25">
      <c r="B263" s="117" t="s">
        <v>30</v>
      </c>
      <c r="C263" s="118">
        <v>2202</v>
      </c>
      <c r="D263" s="119">
        <v>0.66063348416289602</v>
      </c>
      <c r="E263" s="118">
        <v>686</v>
      </c>
      <c r="F263" s="119">
        <f t="shared" si="34"/>
        <v>-0.68846503178928242</v>
      </c>
      <c r="G263" s="118">
        <v>1848</v>
      </c>
      <c r="H263" s="119">
        <f t="shared" si="34"/>
        <v>1.693877551020408</v>
      </c>
      <c r="I263" s="118">
        <v>2875</v>
      </c>
      <c r="J263" s="119">
        <f t="shared" si="34"/>
        <v>0.55573593073593064</v>
      </c>
      <c r="K263" s="118">
        <v>3786</v>
      </c>
      <c r="L263" s="119">
        <f t="shared" si="34"/>
        <v>0.3168695652173914</v>
      </c>
      <c r="M263" s="118">
        <v>2498</v>
      </c>
      <c r="N263" s="119">
        <v>-0.29034090909090904</v>
      </c>
      <c r="O263" s="119">
        <v>0.60230917254650418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67" t="s">
        <v>249</v>
      </c>
      <c r="C268" s="267"/>
      <c r="D268" s="267"/>
      <c r="E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267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CONCATENATE("var ",RIGHT(2019,2),"/",RIGHT(2018,2))</f>
        <v>var 19/18</v>
      </c>
      <c r="E272" s="113" t="s">
        <v>69</v>
      </c>
      <c r="F272" s="112" t="str">
        <f>CONCATENATE("var ",RIGHT(E271,2),"/",RIGHT(E271-1,2))</f>
        <v>var 20/19</v>
      </c>
      <c r="G272" s="113" t="s">
        <v>69</v>
      </c>
      <c r="H272" s="112" t="str">
        <f>CONCATENATE("var ",RIGHT(G271,2),"/",RIGHT(G271-1,2))</f>
        <v>var 21/20</v>
      </c>
      <c r="I272" s="113" t="s">
        <v>69</v>
      </c>
      <c r="J272" s="112" t="str">
        <f>CONCATENATE("var ",RIGHT(I271,2),"/",RIGHT(I271-1,2))</f>
        <v>var 22/21</v>
      </c>
      <c r="K272" s="113" t="s">
        <v>69</v>
      </c>
      <c r="L272" s="112" t="str">
        <f>CONCATENATE("var ",RIGHT(K271,2),"/",RIGHT(K271-1,2))</f>
        <v>var 23/22</v>
      </c>
      <c r="M272" s="113" t="s">
        <v>69</v>
      </c>
      <c r="N272" s="112" t="str">
        <f>CONCATENATE("var ",RIGHT(M271,2),"/",RIGHT(M271-1,2))</f>
        <v>var 24/23</v>
      </c>
      <c r="O272" s="112" t="str">
        <f>CONCATENATE("var ",RIGHT(M271,2),"/",RIGHT(2019,2))</f>
        <v>var 24/19</v>
      </c>
    </row>
    <row r="273" spans="2:15" x14ac:dyDescent="0.25">
      <c r="B273" s="114" t="s">
        <v>71</v>
      </c>
      <c r="C273" s="115">
        <v>287</v>
      </c>
      <c r="D273" s="116">
        <v>-0.18696883852691215</v>
      </c>
      <c r="E273" s="115">
        <v>319</v>
      </c>
      <c r="F273" s="116">
        <f t="shared" ref="F273:L285" si="37">IFERROR(E273/C273-1,"-")</f>
        <v>0.11149825783972123</v>
      </c>
      <c r="G273" s="115">
        <v>0</v>
      </c>
      <c r="H273" s="116">
        <f t="shared" si="37"/>
        <v>-1</v>
      </c>
      <c r="I273" s="115">
        <v>164</v>
      </c>
      <c r="J273" s="116" t="str">
        <f t="shared" si="37"/>
        <v>-</v>
      </c>
      <c r="K273" s="115">
        <v>310</v>
      </c>
      <c r="L273" s="116">
        <f t="shared" si="37"/>
        <v>0.89024390243902429</v>
      </c>
      <c r="M273" s="115">
        <v>502</v>
      </c>
      <c r="N273" s="116">
        <f t="shared" ref="N273:N279" si="38">IFERROR(M273/K273-1,"-")</f>
        <v>0.61935483870967745</v>
      </c>
      <c r="O273" s="116">
        <f>M273/C273-1</f>
        <v>0.74912891986062724</v>
      </c>
    </row>
    <row r="274" spans="2:15" x14ac:dyDescent="0.25">
      <c r="B274" s="114" t="s">
        <v>73</v>
      </c>
      <c r="C274" s="115">
        <v>311</v>
      </c>
      <c r="D274" s="116">
        <v>-0.32974137931034486</v>
      </c>
      <c r="E274" s="115">
        <v>356</v>
      </c>
      <c r="F274" s="116">
        <f t="shared" si="37"/>
        <v>0.14469453376205799</v>
      </c>
      <c r="G274" s="115">
        <v>0</v>
      </c>
      <c r="H274" s="116">
        <f t="shared" si="37"/>
        <v>-1</v>
      </c>
      <c r="I274" s="115">
        <v>149</v>
      </c>
      <c r="J274" s="116" t="str">
        <f t="shared" si="37"/>
        <v>-</v>
      </c>
      <c r="K274" s="115">
        <v>218</v>
      </c>
      <c r="L274" s="116">
        <f t="shared" si="37"/>
        <v>0.46308724832214776</v>
      </c>
      <c r="M274" s="115">
        <v>380</v>
      </c>
      <c r="N274" s="116">
        <f t="shared" si="38"/>
        <v>0.74311926605504586</v>
      </c>
      <c r="O274" s="116">
        <f>IFERROR(M274/C274-1,"-")</f>
        <v>0.22186495176848875</v>
      </c>
    </row>
    <row r="275" spans="2:15" x14ac:dyDescent="0.25">
      <c r="B275" s="114" t="s">
        <v>75</v>
      </c>
      <c r="C275" s="115">
        <v>471</v>
      </c>
      <c r="D275" s="116">
        <v>-0.17223198594024602</v>
      </c>
      <c r="E275" s="115">
        <v>113</v>
      </c>
      <c r="F275" s="116">
        <f t="shared" si="37"/>
        <v>-0.76008492569002128</v>
      </c>
      <c r="G275" s="115">
        <v>0</v>
      </c>
      <c r="H275" s="116">
        <f t="shared" si="37"/>
        <v>-1</v>
      </c>
      <c r="I275" s="115">
        <v>4</v>
      </c>
      <c r="J275" s="116" t="str">
        <f t="shared" si="37"/>
        <v>-</v>
      </c>
      <c r="K275" s="115">
        <v>204</v>
      </c>
      <c r="L275" s="116">
        <f t="shared" si="37"/>
        <v>50</v>
      </c>
      <c r="M275" s="115">
        <v>460</v>
      </c>
      <c r="N275" s="116">
        <f t="shared" si="38"/>
        <v>1.2549019607843137</v>
      </c>
      <c r="O275" s="116">
        <f t="shared" ref="O275:O279" si="39">IFERROR(M275/C275-1,"-")</f>
        <v>-2.3354564755838636E-2</v>
      </c>
    </row>
    <row r="276" spans="2:15" x14ac:dyDescent="0.25">
      <c r="B276" s="114" t="s">
        <v>77</v>
      </c>
      <c r="C276" s="115">
        <v>153</v>
      </c>
      <c r="D276" s="116">
        <v>-0.5831062670299727</v>
      </c>
      <c r="E276" s="115">
        <v>0</v>
      </c>
      <c r="F276" s="116">
        <f t="shared" si="37"/>
        <v>-1</v>
      </c>
      <c r="G276" s="115">
        <v>0</v>
      </c>
      <c r="H276" s="116" t="str">
        <f t="shared" si="37"/>
        <v>-</v>
      </c>
      <c r="I276" s="115">
        <v>1</v>
      </c>
      <c r="J276" s="116" t="str">
        <f t="shared" si="37"/>
        <v>-</v>
      </c>
      <c r="K276" s="115">
        <v>186</v>
      </c>
      <c r="L276" s="116">
        <f t="shared" si="37"/>
        <v>185</v>
      </c>
      <c r="M276" s="115">
        <v>276</v>
      </c>
      <c r="N276" s="116">
        <f t="shared" si="38"/>
        <v>0.4838709677419355</v>
      </c>
      <c r="O276" s="116">
        <f t="shared" si="39"/>
        <v>0.80392156862745101</v>
      </c>
    </row>
    <row r="277" spans="2:15" x14ac:dyDescent="0.25">
      <c r="B277" s="114" t="s">
        <v>79</v>
      </c>
      <c r="C277" s="115">
        <v>21</v>
      </c>
      <c r="D277" s="116">
        <v>-0.58000000000000007</v>
      </c>
      <c r="E277" s="115">
        <v>0</v>
      </c>
      <c r="F277" s="116">
        <f t="shared" si="37"/>
        <v>-1</v>
      </c>
      <c r="G277" s="115">
        <v>0</v>
      </c>
      <c r="H277" s="116" t="str">
        <f t="shared" si="37"/>
        <v>-</v>
      </c>
      <c r="I277" s="115">
        <v>13</v>
      </c>
      <c r="J277" s="116" t="str">
        <f t="shared" si="37"/>
        <v>-</v>
      </c>
      <c r="K277" s="115">
        <v>16</v>
      </c>
      <c r="L277" s="116">
        <f t="shared" si="37"/>
        <v>0.23076923076923084</v>
      </c>
      <c r="M277" s="115">
        <v>22</v>
      </c>
      <c r="N277" s="116">
        <f t="shared" si="38"/>
        <v>0.375</v>
      </c>
      <c r="O277" s="116">
        <f t="shared" si="39"/>
        <v>4.7619047619047672E-2</v>
      </c>
    </row>
    <row r="278" spans="2:15" x14ac:dyDescent="0.25">
      <c r="B278" s="114" t="s">
        <v>81</v>
      </c>
      <c r="C278" s="115">
        <v>31</v>
      </c>
      <c r="D278" s="116">
        <v>1.3846153846153846</v>
      </c>
      <c r="E278" s="115">
        <v>0</v>
      </c>
      <c r="F278" s="116">
        <f t="shared" si="37"/>
        <v>-1</v>
      </c>
      <c r="G278" s="115">
        <v>0</v>
      </c>
      <c r="H278" s="116" t="str">
        <f t="shared" si="37"/>
        <v>-</v>
      </c>
      <c r="I278" s="115">
        <v>87</v>
      </c>
      <c r="J278" s="116" t="str">
        <f t="shared" si="37"/>
        <v>-</v>
      </c>
      <c r="K278" s="115">
        <v>2</v>
      </c>
      <c r="L278" s="116">
        <f t="shared" si="37"/>
        <v>-0.97701149425287359</v>
      </c>
      <c r="M278" s="115">
        <v>1</v>
      </c>
      <c r="N278" s="116">
        <f t="shared" si="38"/>
        <v>-0.5</v>
      </c>
      <c r="O278" s="116">
        <f t="shared" si="39"/>
        <v>-0.967741935483871</v>
      </c>
    </row>
    <row r="279" spans="2:15" x14ac:dyDescent="0.25">
      <c r="B279" s="114" t="s">
        <v>83</v>
      </c>
      <c r="C279" s="115">
        <v>26</v>
      </c>
      <c r="D279" s="116">
        <v>0.44444444444444442</v>
      </c>
      <c r="E279" s="115">
        <v>0</v>
      </c>
      <c r="F279" s="116">
        <f t="shared" si="37"/>
        <v>-1</v>
      </c>
      <c r="G279" s="115">
        <v>0</v>
      </c>
      <c r="H279" s="116" t="str">
        <f t="shared" si="37"/>
        <v>-</v>
      </c>
      <c r="I279" s="115">
        <v>10</v>
      </c>
      <c r="J279" s="116" t="str">
        <f t="shared" si="37"/>
        <v>-</v>
      </c>
      <c r="K279" s="115">
        <v>27</v>
      </c>
      <c r="L279" s="116">
        <f t="shared" si="37"/>
        <v>1.7000000000000002</v>
      </c>
      <c r="M279" s="115">
        <v>0</v>
      </c>
      <c r="N279" s="116">
        <f t="shared" si="38"/>
        <v>-1</v>
      </c>
      <c r="O279" s="116">
        <f t="shared" si="39"/>
        <v>-1</v>
      </c>
    </row>
    <row r="280" spans="2:15" x14ac:dyDescent="0.25">
      <c r="B280" s="114" t="s">
        <v>85</v>
      </c>
      <c r="C280" s="115">
        <v>37</v>
      </c>
      <c r="D280" s="116" t="s">
        <v>231</v>
      </c>
      <c r="E280" s="115">
        <v>0</v>
      </c>
      <c r="F280" s="116">
        <f t="shared" si="37"/>
        <v>-1</v>
      </c>
      <c r="G280" s="115">
        <v>0</v>
      </c>
      <c r="H280" s="116" t="str">
        <f t="shared" si="37"/>
        <v>-</v>
      </c>
      <c r="I280" s="115">
        <v>7</v>
      </c>
      <c r="J280" s="116" t="str">
        <f t="shared" si="37"/>
        <v>-</v>
      </c>
      <c r="K280" s="115">
        <v>9</v>
      </c>
      <c r="L280" s="116">
        <f t="shared" si="37"/>
        <v>0.28571428571428581</v>
      </c>
      <c r="M280" s="115">
        <v>0</v>
      </c>
      <c r="N280" s="116">
        <f>IFERROR(M280/K280-1,"-")</f>
        <v>-1</v>
      </c>
      <c r="O280" s="116">
        <f>IFERROR(M280/C280-1,"-")</f>
        <v>-1</v>
      </c>
    </row>
    <row r="281" spans="2:15" x14ac:dyDescent="0.25">
      <c r="B281" s="114" t="s">
        <v>87</v>
      </c>
      <c r="C281" s="115">
        <v>9</v>
      </c>
      <c r="D281" s="116">
        <v>-0.25</v>
      </c>
      <c r="E281" s="115">
        <v>9</v>
      </c>
      <c r="F281" s="116">
        <f t="shared" si="37"/>
        <v>0</v>
      </c>
      <c r="G281" s="115">
        <v>7</v>
      </c>
      <c r="H281" s="116">
        <f t="shared" si="37"/>
        <v>-0.22222222222222221</v>
      </c>
      <c r="I281" s="115">
        <v>9</v>
      </c>
      <c r="J281" s="116">
        <f t="shared" si="37"/>
        <v>0.28571428571428581</v>
      </c>
      <c r="K281" s="115">
        <v>3</v>
      </c>
      <c r="L281" s="116">
        <f t="shared" si="37"/>
        <v>-0.66666666666666674</v>
      </c>
      <c r="M281" s="115">
        <v>47</v>
      </c>
      <c r="N281" s="116">
        <f>IFERROR(M281/K281-1,"-")</f>
        <v>14.666666666666666</v>
      </c>
      <c r="O281" s="116">
        <f>IFERROR(M281/C281-1,"-")</f>
        <v>4.2222222222222223</v>
      </c>
    </row>
    <row r="282" spans="2:15" x14ac:dyDescent="0.25">
      <c r="B282" s="114" t="s">
        <v>89</v>
      </c>
      <c r="C282" s="115">
        <v>290</v>
      </c>
      <c r="D282" s="116">
        <v>1.9591836734693877</v>
      </c>
      <c r="E282" s="115">
        <v>74</v>
      </c>
      <c r="F282" s="116">
        <f t="shared" si="37"/>
        <v>-0.74482758620689649</v>
      </c>
      <c r="G282" s="115">
        <v>52</v>
      </c>
      <c r="H282" s="116">
        <f t="shared" si="37"/>
        <v>-0.29729729729729726</v>
      </c>
      <c r="I282" s="115">
        <v>42</v>
      </c>
      <c r="J282" s="116">
        <f t="shared" si="37"/>
        <v>-0.19230769230769229</v>
      </c>
      <c r="K282" s="115">
        <v>95</v>
      </c>
      <c r="L282" s="116">
        <f t="shared" si="37"/>
        <v>1.2619047619047619</v>
      </c>
      <c r="M282" s="115">
        <v>140</v>
      </c>
      <c r="N282" s="116">
        <f>IFERROR(M282/K282-1,"-")</f>
        <v>0.47368421052631571</v>
      </c>
      <c r="O282" s="116">
        <f>IFERROR(M282/C282-1,"-")</f>
        <v>-0.51724137931034475</v>
      </c>
    </row>
    <row r="283" spans="2:15" x14ac:dyDescent="0.25">
      <c r="B283" s="114" t="s">
        <v>91</v>
      </c>
      <c r="C283" s="115">
        <v>313</v>
      </c>
      <c r="D283" s="116">
        <v>6.4625850340136015E-2</v>
      </c>
      <c r="E283" s="115">
        <v>25</v>
      </c>
      <c r="F283" s="116">
        <f t="shared" si="37"/>
        <v>-0.92012779552715651</v>
      </c>
      <c r="G283" s="115">
        <v>145</v>
      </c>
      <c r="H283" s="116">
        <f t="shared" si="37"/>
        <v>4.8</v>
      </c>
      <c r="I283" s="115">
        <v>218</v>
      </c>
      <c r="J283" s="116">
        <f t="shared" si="37"/>
        <v>0.50344827586206886</v>
      </c>
      <c r="K283" s="115">
        <v>10</v>
      </c>
      <c r="L283" s="116">
        <f t="shared" si="37"/>
        <v>-0.95412844036697253</v>
      </c>
      <c r="M283" s="115"/>
      <c r="N283" s="116"/>
      <c r="O283" s="116"/>
    </row>
    <row r="284" spans="2:15" x14ac:dyDescent="0.25">
      <c r="B284" s="114" t="s">
        <v>93</v>
      </c>
      <c r="C284" s="115">
        <v>353</v>
      </c>
      <c r="D284" s="116">
        <v>-1.6713091922005541E-2</v>
      </c>
      <c r="E284" s="115">
        <v>29</v>
      </c>
      <c r="F284" s="116">
        <f t="shared" si="37"/>
        <v>-0.9178470254957507</v>
      </c>
      <c r="G284" s="115">
        <v>159</v>
      </c>
      <c r="H284" s="116">
        <f t="shared" si="37"/>
        <v>4.4827586206896548</v>
      </c>
      <c r="I284" s="115">
        <v>263</v>
      </c>
      <c r="J284" s="116">
        <f t="shared" si="37"/>
        <v>0.65408805031446549</v>
      </c>
      <c r="K284" s="115">
        <v>48</v>
      </c>
      <c r="L284" s="116">
        <f t="shared" si="37"/>
        <v>-0.81749049429657794</v>
      </c>
      <c r="M284" s="115"/>
      <c r="N284" s="116"/>
      <c r="O284" s="116"/>
    </row>
    <row r="285" spans="2:15" ht="15.75" x14ac:dyDescent="0.25">
      <c r="B285" s="117" t="s">
        <v>30</v>
      </c>
      <c r="C285" s="118">
        <v>2302</v>
      </c>
      <c r="D285" s="119">
        <v>-0.11359260685406236</v>
      </c>
      <c r="E285" s="118">
        <v>932</v>
      </c>
      <c r="F285" s="119">
        <f t="shared" si="37"/>
        <v>-0.59513466550825367</v>
      </c>
      <c r="G285" s="118">
        <v>363</v>
      </c>
      <c r="H285" s="119">
        <f t="shared" si="37"/>
        <v>-0.61051502145922742</v>
      </c>
      <c r="I285" s="118">
        <v>967</v>
      </c>
      <c r="J285" s="119">
        <f t="shared" si="37"/>
        <v>1.6639118457300275</v>
      </c>
      <c r="K285" s="118">
        <v>1128</v>
      </c>
      <c r="L285" s="119">
        <f t="shared" si="37"/>
        <v>0.16649431230610134</v>
      </c>
      <c r="M285" s="118">
        <v>1828</v>
      </c>
      <c r="N285" s="119">
        <v>0.70841121495327108</v>
      </c>
      <c r="O285" s="119">
        <v>0.11735941320293408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  <mergeCell ref="B48:O4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7DA75-74F3-47C1-9A8C-578189D1F7FC}">
  <sheetPr>
    <tabColor theme="7" tint="0.79998168889431442"/>
  </sheetPr>
  <dimension ref="A4:T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8" max="18" width="13.5703125" bestFit="1" customWidth="1"/>
    <col min="19" max="19" width="11.140625" customWidth="1"/>
  </cols>
  <sheetData>
    <row r="4" spans="1:20" ht="48.75" customHeight="1" thickBot="1" x14ac:dyDescent="0.3">
      <c r="B4" s="267" t="s">
        <v>238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1" t="s">
        <v>66</v>
      </c>
    </row>
    <row r="5" spans="1:20" ht="10.5" customHeight="1" thickBot="1" x14ac:dyDescent="0.3">
      <c r="B5" s="106"/>
      <c r="C5" s="106"/>
      <c r="D5" s="106"/>
      <c r="E5" s="106"/>
      <c r="F5" s="106"/>
      <c r="G5" s="106"/>
      <c r="H5" s="106"/>
      <c r="I5" s="106"/>
      <c r="J5" s="107"/>
      <c r="K5" s="106"/>
      <c r="L5" s="106"/>
      <c r="M5" s="106"/>
      <c r="N5" s="106"/>
      <c r="O5" s="106"/>
      <c r="P5" s="109"/>
      <c r="Q5" s="4"/>
      <c r="R5" s="4"/>
      <c r="T5" s="1" t="s">
        <v>67</v>
      </c>
    </row>
    <row r="6" spans="1:20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4"/>
    </row>
    <row r="7" spans="1:20" ht="22.5" thickTop="1" thickBot="1" x14ac:dyDescent="0.3">
      <c r="B7" s="109"/>
      <c r="C7" s="110">
        <v>2017</v>
      </c>
      <c r="D7" s="295">
        <v>2018</v>
      </c>
      <c r="E7" s="296"/>
      <c r="F7" s="295">
        <v>2019</v>
      </c>
      <c r="G7" s="296"/>
      <c r="H7" s="295">
        <v>2020</v>
      </c>
      <c r="I7" s="296"/>
      <c r="J7" s="295">
        <v>2021</v>
      </c>
      <c r="K7" s="296"/>
      <c r="L7" s="297">
        <v>2022</v>
      </c>
      <c r="M7" s="296"/>
      <c r="N7" s="297">
        <v>2023</v>
      </c>
      <c r="O7" s="298"/>
      <c r="P7" s="296"/>
      <c r="Q7" s="297">
        <v>2024</v>
      </c>
      <c r="R7" s="298"/>
      <c r="S7" s="299"/>
    </row>
    <row r="8" spans="1:20" ht="16.5" thickTop="1" thickBot="1" x14ac:dyDescent="0.3">
      <c r="B8" s="85"/>
      <c r="C8" s="111" t="s">
        <v>69</v>
      </c>
      <c r="D8" s="111" t="s">
        <v>69</v>
      </c>
      <c r="E8" s="112" t="s">
        <v>133</v>
      </c>
      <c r="F8" s="111" t="s">
        <v>69</v>
      </c>
      <c r="G8" s="112" t="s">
        <v>134</v>
      </c>
      <c r="H8" s="111" t="s">
        <v>69</v>
      </c>
      <c r="I8" s="112" t="s">
        <v>135</v>
      </c>
      <c r="J8" s="111" t="s">
        <v>69</v>
      </c>
      <c r="K8" s="112" t="s">
        <v>250</v>
      </c>
      <c r="L8" s="113" t="s">
        <v>69</v>
      </c>
      <c r="M8" s="112" t="s">
        <v>136</v>
      </c>
      <c r="N8" s="113" t="s">
        <v>69</v>
      </c>
      <c r="O8" s="112" t="s">
        <v>251</v>
      </c>
      <c r="P8" s="112" t="str">
        <f>CONCATENATE("var ",RIGHT(N7,2),"/",RIGHT(F7,2))</f>
        <v>var 23/19</v>
      </c>
      <c r="Q8" s="113" t="s">
        <v>69</v>
      </c>
      <c r="R8" s="112" t="s">
        <v>136</v>
      </c>
      <c r="S8" s="112" t="str">
        <f>CONCATENATE("var ",RIGHT(Q7,2),"/",RIGHT(F7,2))</f>
        <v>var 24/19</v>
      </c>
    </row>
    <row r="9" spans="1:20" x14ac:dyDescent="0.25">
      <c r="A9" s="1" t="s">
        <v>70</v>
      </c>
      <c r="B9" s="114" t="s">
        <v>71</v>
      </c>
      <c r="C9" s="115">
        <v>9648</v>
      </c>
      <c r="D9" s="115">
        <v>9255</v>
      </c>
      <c r="E9" s="116">
        <f t="shared" ref="E9:E21" si="0">D9/C9-1</f>
        <v>-4.0733830845771091E-2</v>
      </c>
      <c r="F9" s="115">
        <v>9792</v>
      </c>
      <c r="G9" s="116">
        <f>F9/D9-1</f>
        <v>5.8022690437601332E-2</v>
      </c>
      <c r="H9" s="115">
        <v>9813</v>
      </c>
      <c r="I9" s="116">
        <f>H9/F9-1</f>
        <v>2.1446078431373028E-3</v>
      </c>
      <c r="J9" s="115">
        <v>1197</v>
      </c>
      <c r="K9" s="116">
        <v>-0.87801895444818101</v>
      </c>
      <c r="L9" s="115">
        <v>9896</v>
      </c>
      <c r="M9" s="116">
        <f t="shared" ref="M9:M21" si="1">IFERROR(L9/J9-1,"-")</f>
        <v>7.2673350041771094</v>
      </c>
      <c r="N9" s="115">
        <v>17947</v>
      </c>
      <c r="O9" s="116">
        <f>IFERROR(N9/L9-1,"-")</f>
        <v>0.81356103476151986</v>
      </c>
      <c r="P9" s="98">
        <f>N9/F9-1</f>
        <v>0.83282271241830075</v>
      </c>
      <c r="Q9" s="115">
        <v>15841</v>
      </c>
      <c r="R9" s="116">
        <f>IFERROR(Q9/N9-1,"-")</f>
        <v>-0.11734551735666132</v>
      </c>
      <c r="S9" s="116">
        <f>IFERROR(Q9/F9-1,"-")</f>
        <v>0.61774918300653603</v>
      </c>
    </row>
    <row r="10" spans="1:20" x14ac:dyDescent="0.25">
      <c r="A10" s="1" t="s">
        <v>72</v>
      </c>
      <c r="B10" s="114" t="s">
        <v>73</v>
      </c>
      <c r="C10" s="115">
        <v>11483</v>
      </c>
      <c r="D10" s="115">
        <v>10215</v>
      </c>
      <c r="E10" s="116">
        <f t="shared" si="0"/>
        <v>-0.11042410519898982</v>
      </c>
      <c r="F10" s="115">
        <v>10626</v>
      </c>
      <c r="G10" s="116">
        <f t="shared" ref="G10:I21" si="2">F10/D10-1</f>
        <v>4.023494860499266E-2</v>
      </c>
      <c r="H10" s="115">
        <v>11683</v>
      </c>
      <c r="I10" s="116">
        <f t="shared" si="2"/>
        <v>9.9472990777338621E-2</v>
      </c>
      <c r="J10" s="115">
        <v>1554</v>
      </c>
      <c r="K10" s="116">
        <v>-0.8669862192929898</v>
      </c>
      <c r="L10" s="115">
        <v>10397</v>
      </c>
      <c r="M10" s="116">
        <f t="shared" si="1"/>
        <v>5.6904761904761907</v>
      </c>
      <c r="N10" s="115">
        <v>18389</v>
      </c>
      <c r="O10" s="116">
        <f t="shared" ref="O10:O21" si="3">IFERROR(N10/L10-1,"-")</f>
        <v>0.76868327402135228</v>
      </c>
      <c r="P10" s="98">
        <f t="shared" ref="P10:P21" si="4">N10/F10-1</f>
        <v>0.73056653491436108</v>
      </c>
      <c r="Q10" s="115">
        <v>24407</v>
      </c>
      <c r="R10" s="116">
        <f t="shared" ref="R10:R19" si="5">IFERROR(Q10/N10-1,"-")</f>
        <v>0.32726086247213004</v>
      </c>
      <c r="S10" s="116">
        <f t="shared" ref="S10:S20" si="6">IFERROR(Q10/F10-1,"-")</f>
        <v>1.2969132316958403</v>
      </c>
    </row>
    <row r="11" spans="1:20" x14ac:dyDescent="0.25">
      <c r="A11" s="1" t="s">
        <v>74</v>
      </c>
      <c r="B11" s="114" t="s">
        <v>75</v>
      </c>
      <c r="C11" s="115">
        <v>12360</v>
      </c>
      <c r="D11" s="115">
        <v>13286</v>
      </c>
      <c r="E11" s="116">
        <f t="shared" si="0"/>
        <v>7.4919093851132601E-2</v>
      </c>
      <c r="F11" s="115">
        <v>10617</v>
      </c>
      <c r="G11" s="116">
        <f t="shared" si="2"/>
        <v>-0.20088815294294748</v>
      </c>
      <c r="H11" s="115">
        <v>2577</v>
      </c>
      <c r="I11" s="116">
        <f t="shared" si="2"/>
        <v>-0.7572760666855044</v>
      </c>
      <c r="J11" s="115">
        <v>2990</v>
      </c>
      <c r="K11" s="116">
        <v>0.16026387272021725</v>
      </c>
      <c r="L11" s="115">
        <v>10842</v>
      </c>
      <c r="M11" s="116">
        <f t="shared" si="1"/>
        <v>2.6260869565217391</v>
      </c>
      <c r="N11" s="115">
        <v>16137</v>
      </c>
      <c r="O11" s="116">
        <f t="shared" si="3"/>
        <v>0.48837852794687331</v>
      </c>
      <c r="P11" s="98">
        <f t="shared" si="4"/>
        <v>0.51992088160497318</v>
      </c>
      <c r="Q11" s="115">
        <v>20474</v>
      </c>
      <c r="R11" s="116">
        <f t="shared" si="5"/>
        <v>0.2687612319514161</v>
      </c>
      <c r="S11" s="116">
        <f t="shared" si="6"/>
        <v>0.92841669021380802</v>
      </c>
    </row>
    <row r="12" spans="1:20" x14ac:dyDescent="0.25">
      <c r="A12" s="1" t="s">
        <v>76</v>
      </c>
      <c r="B12" s="114" t="s">
        <v>77</v>
      </c>
      <c r="C12" s="115">
        <v>11963</v>
      </c>
      <c r="D12" s="115">
        <v>12681</v>
      </c>
      <c r="E12" s="116">
        <f t="shared" si="0"/>
        <v>6.0018390035944114E-2</v>
      </c>
      <c r="F12" s="115">
        <v>11067</v>
      </c>
      <c r="G12" s="116">
        <f t="shared" si="2"/>
        <v>-0.12727702862550272</v>
      </c>
      <c r="H12" s="115">
        <v>0</v>
      </c>
      <c r="I12" s="116">
        <f t="shared" si="2"/>
        <v>-1</v>
      </c>
      <c r="J12" s="115">
        <v>3629</v>
      </c>
      <c r="K12" s="116" t="s">
        <v>231</v>
      </c>
      <c r="L12" s="115">
        <v>13123</v>
      </c>
      <c r="M12" s="116">
        <f t="shared" si="1"/>
        <v>2.6161476990906585</v>
      </c>
      <c r="N12" s="115">
        <v>11699</v>
      </c>
      <c r="O12" s="116">
        <f t="shared" si="3"/>
        <v>-0.10851177322258632</v>
      </c>
      <c r="P12" s="116">
        <f>N12/F12-1</f>
        <v>5.71067136532033E-2</v>
      </c>
      <c r="Q12" s="115">
        <v>17811</v>
      </c>
      <c r="R12" s="116">
        <f t="shared" si="5"/>
        <v>0.52243781519788013</v>
      </c>
      <c r="S12" s="116">
        <f t="shared" si="6"/>
        <v>0.60937923556519391</v>
      </c>
    </row>
    <row r="13" spans="1:20" x14ac:dyDescent="0.25">
      <c r="A13" s="1" t="s">
        <v>78</v>
      </c>
      <c r="B13" s="114" t="s">
        <v>79</v>
      </c>
      <c r="C13" s="115">
        <v>10529</v>
      </c>
      <c r="D13" s="115">
        <v>11478</v>
      </c>
      <c r="E13" s="116">
        <f t="shared" si="0"/>
        <v>9.0132016335834342E-2</v>
      </c>
      <c r="F13" s="115">
        <v>10686</v>
      </c>
      <c r="G13" s="116">
        <f t="shared" si="2"/>
        <v>-6.9001568217459508E-2</v>
      </c>
      <c r="H13" s="115">
        <v>0</v>
      </c>
      <c r="I13" s="116">
        <f t="shared" si="2"/>
        <v>-1</v>
      </c>
      <c r="J13" s="115">
        <v>4327</v>
      </c>
      <c r="K13" s="116" t="s">
        <v>231</v>
      </c>
      <c r="L13" s="115">
        <v>12688</v>
      </c>
      <c r="M13" s="116">
        <f t="shared" si="1"/>
        <v>1.9322856482551423</v>
      </c>
      <c r="N13" s="115">
        <v>7550</v>
      </c>
      <c r="O13" s="116">
        <f t="shared" si="3"/>
        <v>-0.40494955863808324</v>
      </c>
      <c r="P13" s="116">
        <f t="shared" si="4"/>
        <v>-0.29346808908852706</v>
      </c>
      <c r="Q13" s="115">
        <v>22267</v>
      </c>
      <c r="R13" s="116">
        <f t="shared" si="5"/>
        <v>1.9492715231788078</v>
      </c>
      <c r="S13" s="116">
        <f t="shared" si="6"/>
        <v>1.0837544450683136</v>
      </c>
    </row>
    <row r="14" spans="1:20" x14ac:dyDescent="0.25">
      <c r="A14" s="1" t="s">
        <v>80</v>
      </c>
      <c r="B14" s="114" t="s">
        <v>81</v>
      </c>
      <c r="C14" s="115">
        <v>11379</v>
      </c>
      <c r="D14" s="115">
        <v>11369</v>
      </c>
      <c r="E14" s="116">
        <f t="shared" si="0"/>
        <v>-8.7881184638372023E-4</v>
      </c>
      <c r="F14" s="115">
        <v>11404</v>
      </c>
      <c r="G14" s="116">
        <f t="shared" si="2"/>
        <v>3.0785469258509668E-3</v>
      </c>
      <c r="H14" s="115">
        <v>0</v>
      </c>
      <c r="I14" s="116">
        <f t="shared" si="2"/>
        <v>-1</v>
      </c>
      <c r="J14" s="115">
        <v>3302</v>
      </c>
      <c r="K14" s="116" t="s">
        <v>231</v>
      </c>
      <c r="L14" s="115">
        <v>10420</v>
      </c>
      <c r="M14" s="116">
        <f t="shared" si="1"/>
        <v>2.1556632344033919</v>
      </c>
      <c r="N14" s="115">
        <v>14934</v>
      </c>
      <c r="O14" s="116">
        <f t="shared" si="3"/>
        <v>0.43320537428023043</v>
      </c>
      <c r="P14" s="116">
        <f t="shared" si="4"/>
        <v>0.3095405121010173</v>
      </c>
      <c r="Q14" s="115">
        <v>16055</v>
      </c>
      <c r="R14" s="116">
        <f t="shared" si="5"/>
        <v>7.5063613231552084E-2</v>
      </c>
      <c r="S14" s="116">
        <f t="shared" si="6"/>
        <v>0.4078393546124166</v>
      </c>
    </row>
    <row r="15" spans="1:20" x14ac:dyDescent="0.25">
      <c r="A15" s="1" t="s">
        <v>82</v>
      </c>
      <c r="B15" s="114" t="s">
        <v>83</v>
      </c>
      <c r="C15" s="115">
        <v>13502</v>
      </c>
      <c r="D15" s="115">
        <v>11824</v>
      </c>
      <c r="E15" s="116">
        <f t="shared" si="0"/>
        <v>-0.12427788475781365</v>
      </c>
      <c r="F15" s="115">
        <v>13016</v>
      </c>
      <c r="G15" s="116">
        <f t="shared" si="2"/>
        <v>0.10081190798376194</v>
      </c>
      <c r="H15" s="115">
        <v>0</v>
      </c>
      <c r="I15" s="116">
        <f t="shared" si="2"/>
        <v>-1</v>
      </c>
      <c r="J15" s="115">
        <v>2379</v>
      </c>
      <c r="K15" s="116" t="s">
        <v>231</v>
      </c>
      <c r="L15" s="115">
        <v>24503</v>
      </c>
      <c r="M15" s="116">
        <f t="shared" si="1"/>
        <v>9.299705758722153</v>
      </c>
      <c r="N15" s="115">
        <v>23244</v>
      </c>
      <c r="O15" s="116">
        <f t="shared" si="3"/>
        <v>-5.1381463494265978E-2</v>
      </c>
      <c r="P15" s="116">
        <f t="shared" si="4"/>
        <v>0.78580208973570986</v>
      </c>
      <c r="Q15" s="115">
        <v>16852</v>
      </c>
      <c r="R15" s="116">
        <f t="shared" si="5"/>
        <v>-0.27499569781448974</v>
      </c>
      <c r="S15" s="116">
        <f t="shared" si="6"/>
        <v>0.29471419791026432</v>
      </c>
    </row>
    <row r="16" spans="1:20" x14ac:dyDescent="0.25">
      <c r="A16" s="1" t="s">
        <v>84</v>
      </c>
      <c r="B16" s="114" t="s">
        <v>85</v>
      </c>
      <c r="C16" s="115">
        <v>13250</v>
      </c>
      <c r="D16" s="115">
        <v>12953</v>
      </c>
      <c r="E16" s="116">
        <f t="shared" si="0"/>
        <v>-2.2415094339622632E-2</v>
      </c>
      <c r="F16" s="115">
        <v>14488</v>
      </c>
      <c r="G16" s="116">
        <f t="shared" si="2"/>
        <v>0.11850536555238178</v>
      </c>
      <c r="H16" s="115">
        <v>6635</v>
      </c>
      <c r="I16" s="116">
        <f t="shared" si="2"/>
        <v>-0.54203478741027056</v>
      </c>
      <c r="J16" s="115">
        <v>6446</v>
      </c>
      <c r="K16" s="116">
        <v>-2.8485305199698607E-2</v>
      </c>
      <c r="L16" s="115">
        <v>14928</v>
      </c>
      <c r="M16" s="116">
        <f t="shared" si="1"/>
        <v>1.3158547936704932</v>
      </c>
      <c r="N16" s="115">
        <v>11309</v>
      </c>
      <c r="O16" s="116">
        <f t="shared" si="3"/>
        <v>-0.242430332261522</v>
      </c>
      <c r="P16" s="98">
        <f t="shared" si="4"/>
        <v>-0.21942297073440087</v>
      </c>
      <c r="Q16" s="115">
        <v>25050</v>
      </c>
      <c r="R16" s="116">
        <f t="shared" si="5"/>
        <v>1.2150499602086833</v>
      </c>
      <c r="S16" s="116">
        <f t="shared" si="6"/>
        <v>0.72901711761457766</v>
      </c>
    </row>
    <row r="17" spans="1:19" x14ac:dyDescent="0.25">
      <c r="A17" s="1" t="s">
        <v>86</v>
      </c>
      <c r="B17" s="114" t="s">
        <v>87</v>
      </c>
      <c r="C17" s="115">
        <v>9987</v>
      </c>
      <c r="D17" s="115">
        <v>10939</v>
      </c>
      <c r="E17" s="116">
        <f t="shared" si="0"/>
        <v>9.53239210974266E-2</v>
      </c>
      <c r="F17" s="115">
        <v>11945</v>
      </c>
      <c r="G17" s="116">
        <f t="shared" si="2"/>
        <v>9.1964530578663606E-2</v>
      </c>
      <c r="H17" s="115">
        <v>6236</v>
      </c>
      <c r="I17" s="116">
        <f t="shared" si="2"/>
        <v>-0.47794056090414394</v>
      </c>
      <c r="J17" s="115">
        <v>8360</v>
      </c>
      <c r="K17" s="116">
        <v>0.34060295060936507</v>
      </c>
      <c r="L17" s="115">
        <v>10763</v>
      </c>
      <c r="M17" s="116">
        <f t="shared" si="1"/>
        <v>0.28744019138755972</v>
      </c>
      <c r="N17" s="115">
        <v>16386</v>
      </c>
      <c r="O17" s="116">
        <f t="shared" si="3"/>
        <v>0.52243798197528579</v>
      </c>
      <c r="P17" s="98">
        <f t="shared" si="4"/>
        <v>0.37178735872750113</v>
      </c>
      <c r="Q17" s="115">
        <v>17100</v>
      </c>
      <c r="R17" s="116">
        <f t="shared" si="5"/>
        <v>4.3573782497253744E-2</v>
      </c>
      <c r="S17" s="116">
        <f t="shared" si="6"/>
        <v>0.43156132272917547</v>
      </c>
    </row>
    <row r="18" spans="1:19" x14ac:dyDescent="0.25">
      <c r="A18" s="1" t="s">
        <v>88</v>
      </c>
      <c r="B18" s="114" t="s">
        <v>89</v>
      </c>
      <c r="C18" s="115">
        <v>13322</v>
      </c>
      <c r="D18" s="115">
        <v>11505</v>
      </c>
      <c r="E18" s="116">
        <f t="shared" si="0"/>
        <v>-0.13639093229244859</v>
      </c>
      <c r="F18" s="115">
        <v>13119</v>
      </c>
      <c r="G18" s="116">
        <f t="shared" si="2"/>
        <v>0.14028683181225543</v>
      </c>
      <c r="H18" s="115">
        <v>4583</v>
      </c>
      <c r="I18" s="116">
        <f t="shared" si="2"/>
        <v>-0.65065934903574973</v>
      </c>
      <c r="J18" s="115">
        <v>13659</v>
      </c>
      <c r="K18" s="116">
        <v>1.9803622081605936</v>
      </c>
      <c r="L18" s="115">
        <v>14777</v>
      </c>
      <c r="M18" s="116">
        <f t="shared" si="1"/>
        <v>8.1850794348048872E-2</v>
      </c>
      <c r="N18" s="115">
        <v>17351</v>
      </c>
      <c r="O18" s="116">
        <f t="shared" si="3"/>
        <v>0.17418961900250385</v>
      </c>
      <c r="P18" s="98">
        <f t="shared" si="4"/>
        <v>0.32258556292400331</v>
      </c>
      <c r="Q18" s="115">
        <v>24595</v>
      </c>
      <c r="R18" s="116">
        <f t="shared" si="5"/>
        <v>0.41749755057345395</v>
      </c>
      <c r="S18" s="116">
        <f t="shared" si="6"/>
        <v>0.8747617958685876</v>
      </c>
    </row>
    <row r="19" spans="1:19" x14ac:dyDescent="0.25">
      <c r="A19" s="1" t="s">
        <v>90</v>
      </c>
      <c r="B19" s="114" t="s">
        <v>91</v>
      </c>
      <c r="C19" s="115">
        <v>10501</v>
      </c>
      <c r="D19" s="115">
        <v>10744</v>
      </c>
      <c r="E19" s="116">
        <f t="shared" si="0"/>
        <v>2.314065327111714E-2</v>
      </c>
      <c r="F19" s="115">
        <v>9620</v>
      </c>
      <c r="G19" s="116">
        <f t="shared" si="2"/>
        <v>-0.10461653015636629</v>
      </c>
      <c r="H19" s="115">
        <v>2952</v>
      </c>
      <c r="I19" s="116">
        <f t="shared" si="2"/>
        <v>-0.69313929313929312</v>
      </c>
      <c r="J19" s="115">
        <v>12968</v>
      </c>
      <c r="K19" s="116">
        <v>3.3929539295392956</v>
      </c>
      <c r="L19" s="115">
        <v>14622</v>
      </c>
      <c r="M19" s="116">
        <f t="shared" si="1"/>
        <v>0.12754472547809992</v>
      </c>
      <c r="N19" s="115">
        <v>12399</v>
      </c>
      <c r="O19" s="116">
        <f t="shared" si="3"/>
        <v>-0.15203118588428399</v>
      </c>
      <c r="P19" s="98">
        <f t="shared" si="4"/>
        <v>0.28887733887733891</v>
      </c>
      <c r="Q19" s="115" t="s">
        <v>231</v>
      </c>
      <c r="R19" s="116" t="str">
        <f t="shared" si="5"/>
        <v>-</v>
      </c>
      <c r="S19" s="116" t="str">
        <f t="shared" si="6"/>
        <v>-</v>
      </c>
    </row>
    <row r="20" spans="1:19" x14ac:dyDescent="0.25">
      <c r="A20" s="1" t="s">
        <v>92</v>
      </c>
      <c r="B20" s="114" t="s">
        <v>93</v>
      </c>
      <c r="C20" s="115">
        <v>10574</v>
      </c>
      <c r="D20" s="115">
        <v>10632</v>
      </c>
      <c r="E20" s="116">
        <f t="shared" si="0"/>
        <v>5.4851522602610281E-3</v>
      </c>
      <c r="F20" s="115">
        <v>10746</v>
      </c>
      <c r="G20" s="116">
        <f t="shared" si="2"/>
        <v>1.0722347629796847E-2</v>
      </c>
      <c r="H20" s="115">
        <v>8154</v>
      </c>
      <c r="I20" s="116">
        <f t="shared" si="2"/>
        <v>-0.24120603015075381</v>
      </c>
      <c r="J20" s="115">
        <v>9493</v>
      </c>
      <c r="K20" s="116">
        <v>0.16421388275692905</v>
      </c>
      <c r="L20" s="115">
        <v>14121</v>
      </c>
      <c r="M20" s="116">
        <f t="shared" si="1"/>
        <v>0.48751711787633001</v>
      </c>
      <c r="N20" s="115">
        <v>12492</v>
      </c>
      <c r="O20" s="116">
        <f t="shared" si="3"/>
        <v>-0.11536010197578073</v>
      </c>
      <c r="P20" s="98">
        <f t="shared" si="4"/>
        <v>0.16247906197654949</v>
      </c>
      <c r="Q20" s="115" t="s">
        <v>231</v>
      </c>
      <c r="R20" s="116" t="str">
        <f>IFERROR(Q20/N20-1,"-")</f>
        <v>-</v>
      </c>
      <c r="S20" s="116" t="str">
        <f t="shared" si="6"/>
        <v>-</v>
      </c>
    </row>
    <row r="21" spans="1:19" ht="15.75" x14ac:dyDescent="0.25">
      <c r="A21" s="1" t="s">
        <v>0</v>
      </c>
      <c r="B21" s="117" t="s">
        <v>30</v>
      </c>
      <c r="C21" s="118">
        <v>138498</v>
      </c>
      <c r="D21" s="118">
        <v>136881</v>
      </c>
      <c r="E21" s="119">
        <f t="shared" si="0"/>
        <v>-1.1675258848503178E-2</v>
      </c>
      <c r="F21" s="118">
        <v>137126</v>
      </c>
      <c r="G21" s="119">
        <f>F21/D21-1</f>
        <v>1.7898758775871659E-3</v>
      </c>
      <c r="H21" s="118">
        <v>55313</v>
      </c>
      <c r="I21" s="119">
        <f t="shared" si="2"/>
        <v>-0.59662646033574962</v>
      </c>
      <c r="J21" s="118">
        <v>70304</v>
      </c>
      <c r="K21" s="119">
        <v>0.27102127890369343</v>
      </c>
      <c r="L21" s="118">
        <v>161080</v>
      </c>
      <c r="M21" s="119">
        <f t="shared" si="1"/>
        <v>1.2911925352753757</v>
      </c>
      <c r="N21" s="118">
        <v>179837</v>
      </c>
      <c r="O21" s="119">
        <f t="shared" si="3"/>
        <v>0.116445244598957</v>
      </c>
      <c r="P21" s="119">
        <f t="shared" si="4"/>
        <v>0.31147266018114728</v>
      </c>
      <c r="Q21" s="118">
        <v>200452</v>
      </c>
      <c r="R21" s="119">
        <v>0.29368941437662155</v>
      </c>
      <c r="S21" s="119">
        <v>0.71678657074340535</v>
      </c>
    </row>
    <row r="22" spans="1:19" ht="6" customHeight="1" x14ac:dyDescent="0.25"/>
    <row r="23" spans="1:19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25"/>
      <c r="Q23" s="115"/>
      <c r="R23" s="105"/>
      <c r="S23" s="105"/>
    </row>
  </sheetData>
  <mergeCells count="9">
    <mergeCell ref="B4:S4"/>
    <mergeCell ref="C6:S6"/>
    <mergeCell ref="D7:E7"/>
    <mergeCell ref="F7:G7"/>
    <mergeCell ref="H7:I7"/>
    <mergeCell ref="J7:K7"/>
    <mergeCell ref="L7:M7"/>
    <mergeCell ref="N7:P7"/>
    <mergeCell ref="Q7:S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123A-6DD4-4DB2-9BEA-154404D6E447}">
  <sheetPr>
    <tabColor theme="7" tint="0.79998168889431442"/>
  </sheetPr>
  <dimension ref="A4:P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7" t="s">
        <v>252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",RIGHT(2019,2),"/",RIGHT(2018,2))</f>
        <v>var 19/18</v>
      </c>
      <c r="E8" s="113" t="s">
        <v>69</v>
      </c>
      <c r="F8" s="112" t="str">
        <f>CONCATENATE("var ",RIGHT(E7,2),"/",RIGHT(E7-1,2))</f>
        <v>var 20/19</v>
      </c>
      <c r="G8" s="113" t="s">
        <v>69</v>
      </c>
      <c r="H8" s="112" t="str">
        <f>CONCATENATE("var ",RIGHT(G7,2),"/",RIGHT(G7-1,2))</f>
        <v>var 21/20</v>
      </c>
      <c r="I8" s="113" t="s">
        <v>69</v>
      </c>
      <c r="J8" s="112" t="str">
        <f>CONCATENATE("var ",RIGHT(I7,2),"/",RIGHT(I7-1,2))</f>
        <v>var 22/21</v>
      </c>
      <c r="K8" s="113" t="s">
        <v>69</v>
      </c>
      <c r="L8" s="112" t="str">
        <f>CONCATENATE("var ",RIGHT(K7,2),"/",RIGHT(K7-1,2))</f>
        <v>var 23/22</v>
      </c>
      <c r="M8" s="113" t="s">
        <v>69</v>
      </c>
      <c r="N8" s="112" t="str">
        <f>CONCATENATE("var ",RIGHT(M7,2),"/",RIGHT(M7-1,2))</f>
        <v>var 24/23</v>
      </c>
      <c r="O8" s="112" t="str">
        <f>CONCATENATE("var ",RIGHT(M7,2),"/",RIGHT(2019,2))</f>
        <v>var 24/19</v>
      </c>
    </row>
    <row r="9" spans="1:16" x14ac:dyDescent="0.25">
      <c r="A9" s="1" t="s">
        <v>70</v>
      </c>
      <c r="B9" s="114" t="s">
        <v>71</v>
      </c>
      <c r="C9" s="115">
        <v>9792</v>
      </c>
      <c r="D9" s="116">
        <v>5.8022690437601332E-2</v>
      </c>
      <c r="E9" s="115">
        <v>9813</v>
      </c>
      <c r="F9" s="116">
        <f t="shared" ref="F9:L21" si="0">IFERROR(E9/C9-1,"-")</f>
        <v>2.1446078431373028E-3</v>
      </c>
      <c r="G9" s="115">
        <v>1197</v>
      </c>
      <c r="H9" s="116">
        <f t="shared" si="0"/>
        <v>-0.87801895444818101</v>
      </c>
      <c r="I9" s="115">
        <v>9896</v>
      </c>
      <c r="J9" s="116">
        <f t="shared" si="0"/>
        <v>7.2673350041771094</v>
      </c>
      <c r="K9" s="115">
        <v>17947</v>
      </c>
      <c r="L9" s="116">
        <f t="shared" si="0"/>
        <v>0.81356103476151986</v>
      </c>
      <c r="M9" s="115">
        <v>15841</v>
      </c>
      <c r="N9" s="116">
        <f t="shared" ref="N9:N17" si="1">IFERROR(M9/K9-1,"-")</f>
        <v>-0.11734551735666132</v>
      </c>
      <c r="O9" s="116">
        <f>M9/C9-1</f>
        <v>0.61774918300653603</v>
      </c>
    </row>
    <row r="10" spans="1:16" x14ac:dyDescent="0.25">
      <c r="A10" s="1" t="s">
        <v>72</v>
      </c>
      <c r="B10" s="114" t="s">
        <v>73</v>
      </c>
      <c r="C10" s="115">
        <v>10626</v>
      </c>
      <c r="D10" s="116">
        <v>4.023494860499266E-2</v>
      </c>
      <c r="E10" s="115">
        <v>11683</v>
      </c>
      <c r="F10" s="116">
        <f t="shared" si="0"/>
        <v>9.9472990777338621E-2</v>
      </c>
      <c r="G10" s="115">
        <v>1554</v>
      </c>
      <c r="H10" s="116">
        <f t="shared" si="0"/>
        <v>-0.8669862192929898</v>
      </c>
      <c r="I10" s="115">
        <v>10397</v>
      </c>
      <c r="J10" s="116">
        <f t="shared" si="0"/>
        <v>5.6904761904761907</v>
      </c>
      <c r="K10" s="115">
        <v>18389</v>
      </c>
      <c r="L10" s="116">
        <f t="shared" si="0"/>
        <v>0.76868327402135228</v>
      </c>
      <c r="M10" s="115">
        <v>24407</v>
      </c>
      <c r="N10" s="116">
        <f>IFERROR(M10/K10-1,"-")</f>
        <v>0.32726086247213004</v>
      </c>
      <c r="O10" s="116">
        <f>IFERROR(M10/C10-1,"-")</f>
        <v>1.2969132316958403</v>
      </c>
    </row>
    <row r="11" spans="1:16" x14ac:dyDescent="0.25">
      <c r="A11" s="1" t="s">
        <v>74</v>
      </c>
      <c r="B11" s="114" t="s">
        <v>75</v>
      </c>
      <c r="C11" s="115">
        <v>10617</v>
      </c>
      <c r="D11" s="116">
        <v>-0.20088815294294748</v>
      </c>
      <c r="E11" s="115">
        <v>2577</v>
      </c>
      <c r="F11" s="116">
        <f t="shared" si="0"/>
        <v>-0.7572760666855044</v>
      </c>
      <c r="G11" s="115">
        <v>2990</v>
      </c>
      <c r="H11" s="116">
        <f t="shared" si="0"/>
        <v>0.16026387272021725</v>
      </c>
      <c r="I11" s="115">
        <v>10842</v>
      </c>
      <c r="J11" s="116">
        <f t="shared" si="0"/>
        <v>2.6260869565217391</v>
      </c>
      <c r="K11" s="115">
        <v>16137</v>
      </c>
      <c r="L11" s="116">
        <f t="shared" si="0"/>
        <v>0.48837852794687331</v>
      </c>
      <c r="M11" s="115">
        <v>20474</v>
      </c>
      <c r="N11" s="116">
        <f t="shared" si="1"/>
        <v>0.2687612319514161</v>
      </c>
      <c r="O11" s="116">
        <f t="shared" ref="O11:O20" si="2">IFERROR(M11/C11-1,"-")</f>
        <v>0.92841669021380802</v>
      </c>
    </row>
    <row r="12" spans="1:16" x14ac:dyDescent="0.25">
      <c r="A12" s="1" t="s">
        <v>76</v>
      </c>
      <c r="B12" s="114" t="s">
        <v>77</v>
      </c>
      <c r="C12" s="115">
        <v>11067</v>
      </c>
      <c r="D12" s="116">
        <v>-0.12727702862550272</v>
      </c>
      <c r="E12" s="115">
        <v>0</v>
      </c>
      <c r="F12" s="116">
        <f t="shared" si="0"/>
        <v>-1</v>
      </c>
      <c r="G12" s="115">
        <v>3629</v>
      </c>
      <c r="H12" s="116" t="str">
        <f t="shared" si="0"/>
        <v>-</v>
      </c>
      <c r="I12" s="115">
        <v>13123</v>
      </c>
      <c r="J12" s="116">
        <f t="shared" si="0"/>
        <v>2.6161476990906585</v>
      </c>
      <c r="K12" s="115">
        <v>11699</v>
      </c>
      <c r="L12" s="116">
        <f t="shared" si="0"/>
        <v>-0.10851177322258632</v>
      </c>
      <c r="M12" s="115">
        <v>17811</v>
      </c>
      <c r="N12" s="116">
        <f t="shared" si="1"/>
        <v>0.52243781519788013</v>
      </c>
      <c r="O12" s="116">
        <f t="shared" si="2"/>
        <v>0.60937923556519391</v>
      </c>
    </row>
    <row r="13" spans="1:16" x14ac:dyDescent="0.25">
      <c r="A13" s="1" t="s">
        <v>78</v>
      </c>
      <c r="B13" s="114" t="s">
        <v>79</v>
      </c>
      <c r="C13" s="115">
        <v>10686</v>
      </c>
      <c r="D13" s="116">
        <v>-6.9001568217459508E-2</v>
      </c>
      <c r="E13" s="115">
        <v>0</v>
      </c>
      <c r="F13" s="116">
        <f t="shared" si="0"/>
        <v>-1</v>
      </c>
      <c r="G13" s="115">
        <v>4327</v>
      </c>
      <c r="H13" s="116" t="str">
        <f t="shared" si="0"/>
        <v>-</v>
      </c>
      <c r="I13" s="115">
        <v>12688</v>
      </c>
      <c r="J13" s="116">
        <f t="shared" si="0"/>
        <v>1.9322856482551423</v>
      </c>
      <c r="K13" s="115">
        <v>7550</v>
      </c>
      <c r="L13" s="116">
        <f t="shared" si="0"/>
        <v>-0.40494955863808324</v>
      </c>
      <c r="M13" s="115">
        <v>22267</v>
      </c>
      <c r="N13" s="116">
        <f t="shared" si="1"/>
        <v>1.9492715231788078</v>
      </c>
      <c r="O13" s="116">
        <f t="shared" si="2"/>
        <v>1.0837544450683136</v>
      </c>
    </row>
    <row r="14" spans="1:16" x14ac:dyDescent="0.25">
      <c r="A14" s="1" t="s">
        <v>80</v>
      </c>
      <c r="B14" s="114" t="s">
        <v>81</v>
      </c>
      <c r="C14" s="115">
        <v>11404</v>
      </c>
      <c r="D14" s="116">
        <v>3.0785469258509668E-3</v>
      </c>
      <c r="E14" s="115">
        <v>0</v>
      </c>
      <c r="F14" s="116">
        <f t="shared" si="0"/>
        <v>-1</v>
      </c>
      <c r="G14" s="115">
        <v>3302</v>
      </c>
      <c r="H14" s="116" t="str">
        <f t="shared" si="0"/>
        <v>-</v>
      </c>
      <c r="I14" s="115">
        <v>10420</v>
      </c>
      <c r="J14" s="116">
        <f t="shared" si="0"/>
        <v>2.1556632344033919</v>
      </c>
      <c r="K14" s="115">
        <v>14934</v>
      </c>
      <c r="L14" s="116">
        <f t="shared" si="0"/>
        <v>0.43320537428023043</v>
      </c>
      <c r="M14" s="115">
        <v>16055</v>
      </c>
      <c r="N14" s="116">
        <f t="shared" si="1"/>
        <v>7.5063613231552084E-2</v>
      </c>
      <c r="O14" s="116">
        <f t="shared" si="2"/>
        <v>0.4078393546124166</v>
      </c>
    </row>
    <row r="15" spans="1:16" x14ac:dyDescent="0.25">
      <c r="A15" s="1" t="s">
        <v>82</v>
      </c>
      <c r="B15" s="114" t="s">
        <v>83</v>
      </c>
      <c r="C15" s="115">
        <v>13016</v>
      </c>
      <c r="D15" s="116">
        <v>0.10081190798376194</v>
      </c>
      <c r="E15" s="115">
        <v>0</v>
      </c>
      <c r="F15" s="116">
        <f t="shared" si="0"/>
        <v>-1</v>
      </c>
      <c r="G15" s="115">
        <v>2379</v>
      </c>
      <c r="H15" s="116" t="str">
        <f t="shared" si="0"/>
        <v>-</v>
      </c>
      <c r="I15" s="115">
        <v>24503</v>
      </c>
      <c r="J15" s="116">
        <f t="shared" si="0"/>
        <v>9.299705758722153</v>
      </c>
      <c r="K15" s="115">
        <v>23244</v>
      </c>
      <c r="L15" s="116">
        <f t="shared" si="0"/>
        <v>-5.1381463494265978E-2</v>
      </c>
      <c r="M15" s="115">
        <v>16852</v>
      </c>
      <c r="N15" s="116">
        <f t="shared" si="1"/>
        <v>-0.27499569781448974</v>
      </c>
      <c r="O15" s="116">
        <f t="shared" si="2"/>
        <v>0.29471419791026432</v>
      </c>
    </row>
    <row r="16" spans="1:16" x14ac:dyDescent="0.25">
      <c r="A16" s="1" t="s">
        <v>84</v>
      </c>
      <c r="B16" s="114" t="s">
        <v>85</v>
      </c>
      <c r="C16" s="115">
        <v>14488</v>
      </c>
      <c r="D16" s="116">
        <v>0.11850536555238178</v>
      </c>
      <c r="E16" s="115">
        <v>6635</v>
      </c>
      <c r="F16" s="116">
        <f t="shared" si="0"/>
        <v>-0.54203478741027056</v>
      </c>
      <c r="G16" s="115">
        <v>6446</v>
      </c>
      <c r="H16" s="116">
        <f t="shared" si="0"/>
        <v>-2.8485305199698607E-2</v>
      </c>
      <c r="I16" s="115">
        <v>14928</v>
      </c>
      <c r="J16" s="116">
        <f t="shared" si="0"/>
        <v>1.3158547936704932</v>
      </c>
      <c r="K16" s="115">
        <v>11309</v>
      </c>
      <c r="L16" s="116">
        <f t="shared" si="0"/>
        <v>-0.242430332261522</v>
      </c>
      <c r="M16" s="115">
        <v>25050</v>
      </c>
      <c r="N16" s="116">
        <f t="shared" si="1"/>
        <v>1.2150499602086833</v>
      </c>
      <c r="O16" s="116">
        <f t="shared" si="2"/>
        <v>0.72901711761457766</v>
      </c>
    </row>
    <row r="17" spans="1:16" x14ac:dyDescent="0.25">
      <c r="A17" s="1" t="s">
        <v>86</v>
      </c>
      <c r="B17" s="114" t="s">
        <v>87</v>
      </c>
      <c r="C17" s="115">
        <v>11945</v>
      </c>
      <c r="D17" s="116">
        <v>9.1964530578663606E-2</v>
      </c>
      <c r="E17" s="115">
        <v>6236</v>
      </c>
      <c r="F17" s="116">
        <f t="shared" si="0"/>
        <v>-0.47794056090414394</v>
      </c>
      <c r="G17" s="115">
        <v>8360</v>
      </c>
      <c r="H17" s="116">
        <f t="shared" si="0"/>
        <v>0.34060295060936507</v>
      </c>
      <c r="I17" s="115">
        <v>10763</v>
      </c>
      <c r="J17" s="116">
        <f t="shared" si="0"/>
        <v>0.28744019138755972</v>
      </c>
      <c r="K17" s="115">
        <v>16386</v>
      </c>
      <c r="L17" s="116">
        <f t="shared" si="0"/>
        <v>0.52243798197528579</v>
      </c>
      <c r="M17" s="115">
        <v>17100</v>
      </c>
      <c r="N17" s="116">
        <f t="shared" si="1"/>
        <v>4.3573782497253744E-2</v>
      </c>
      <c r="O17" s="116">
        <f t="shared" si="2"/>
        <v>0.43156132272917547</v>
      </c>
    </row>
    <row r="18" spans="1:16" x14ac:dyDescent="0.25">
      <c r="A18" s="1" t="s">
        <v>88</v>
      </c>
      <c r="B18" s="114" t="s">
        <v>89</v>
      </c>
      <c r="C18" s="115">
        <v>13119</v>
      </c>
      <c r="D18" s="116">
        <v>0.14028683181225543</v>
      </c>
      <c r="E18" s="115">
        <v>4583</v>
      </c>
      <c r="F18" s="116">
        <f t="shared" si="0"/>
        <v>-0.65065934903574973</v>
      </c>
      <c r="G18" s="115">
        <v>13659</v>
      </c>
      <c r="H18" s="116">
        <f t="shared" si="0"/>
        <v>1.9803622081605936</v>
      </c>
      <c r="I18" s="115">
        <v>14777</v>
      </c>
      <c r="J18" s="116">
        <f t="shared" si="0"/>
        <v>8.1850794348048872E-2</v>
      </c>
      <c r="K18" s="115">
        <v>17351</v>
      </c>
      <c r="L18" s="116">
        <f t="shared" si="0"/>
        <v>0.17418961900250385</v>
      </c>
      <c r="M18" s="115">
        <v>24595</v>
      </c>
      <c r="N18" s="116">
        <f>IFERROR(M18/K18-1,"-")</f>
        <v>0.41749755057345395</v>
      </c>
      <c r="O18" s="116">
        <f t="shared" si="2"/>
        <v>0.8747617958685876</v>
      </c>
    </row>
    <row r="19" spans="1:16" x14ac:dyDescent="0.25">
      <c r="A19" s="1" t="s">
        <v>90</v>
      </c>
      <c r="B19" s="114" t="s">
        <v>91</v>
      </c>
      <c r="C19" s="115">
        <v>9620</v>
      </c>
      <c r="D19" s="116">
        <v>-0.10461653015636629</v>
      </c>
      <c r="E19" s="115">
        <v>2952</v>
      </c>
      <c r="F19" s="116">
        <f t="shared" si="0"/>
        <v>-0.69313929313929312</v>
      </c>
      <c r="G19" s="115">
        <v>12968</v>
      </c>
      <c r="H19" s="116">
        <f t="shared" si="0"/>
        <v>3.3929539295392956</v>
      </c>
      <c r="I19" s="115">
        <v>14622</v>
      </c>
      <c r="J19" s="116">
        <f t="shared" si="0"/>
        <v>0.12754472547809992</v>
      </c>
      <c r="K19" s="115">
        <v>12399</v>
      </c>
      <c r="L19" s="116">
        <f t="shared" si="0"/>
        <v>-0.15203118588428399</v>
      </c>
      <c r="M19" s="115"/>
      <c r="N19" s="116">
        <f>IFERROR(M19/K19-1,"-")</f>
        <v>-1</v>
      </c>
      <c r="O19" s="116">
        <f t="shared" si="2"/>
        <v>-1</v>
      </c>
    </row>
    <row r="20" spans="1:16" x14ac:dyDescent="0.25">
      <c r="A20" s="1" t="s">
        <v>92</v>
      </c>
      <c r="B20" s="114" t="s">
        <v>93</v>
      </c>
      <c r="C20" s="115">
        <v>10746</v>
      </c>
      <c r="D20" s="116">
        <v>1.0722347629796847E-2</v>
      </c>
      <c r="E20" s="115">
        <v>8154</v>
      </c>
      <c r="F20" s="116">
        <f t="shared" si="0"/>
        <v>-0.24120603015075381</v>
      </c>
      <c r="G20" s="115">
        <v>9493</v>
      </c>
      <c r="H20" s="116">
        <f t="shared" si="0"/>
        <v>0.16421388275692905</v>
      </c>
      <c r="I20" s="115">
        <v>14121</v>
      </c>
      <c r="J20" s="116">
        <f t="shared" si="0"/>
        <v>0.48751711787633001</v>
      </c>
      <c r="K20" s="115">
        <v>12492</v>
      </c>
      <c r="L20" s="116">
        <f t="shared" si="0"/>
        <v>-0.11536010197578073</v>
      </c>
      <c r="M20" s="115"/>
      <c r="N20" s="116">
        <f>IFERROR(M20/K20-1,"-")</f>
        <v>-1</v>
      </c>
      <c r="O20" s="116">
        <f t="shared" si="2"/>
        <v>-1</v>
      </c>
    </row>
    <row r="21" spans="1:16" ht="15.75" x14ac:dyDescent="0.25">
      <c r="A21" s="1" t="s">
        <v>0</v>
      </c>
      <c r="B21" s="117" t="s">
        <v>30</v>
      </c>
      <c r="C21" s="118">
        <v>137126</v>
      </c>
      <c r="D21" s="119">
        <v>1.7898758775871659E-3</v>
      </c>
      <c r="E21" s="118">
        <v>55313</v>
      </c>
      <c r="F21" s="119">
        <f t="shared" si="0"/>
        <v>-0.59662646033574962</v>
      </c>
      <c r="G21" s="118">
        <v>70304</v>
      </c>
      <c r="H21" s="119">
        <f t="shared" si="0"/>
        <v>0.27102127890369343</v>
      </c>
      <c r="I21" s="118">
        <v>161080</v>
      </c>
      <c r="J21" s="119">
        <f t="shared" si="0"/>
        <v>1.2911925352753757</v>
      </c>
      <c r="K21" s="118">
        <v>179837</v>
      </c>
      <c r="L21" s="119">
        <f t="shared" si="0"/>
        <v>0.116445244598957</v>
      </c>
      <c r="M21" s="118">
        <v>200452</v>
      </c>
      <c r="N21" s="119">
        <v>0.29368941437662155</v>
      </c>
      <c r="O21" s="119">
        <v>0.71678657074340535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1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67" t="s">
        <v>253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",RIGHT(2019,2),"/",RIGHT(2018,2))</f>
        <v>var 19/18</v>
      </c>
      <c r="E30" s="113" t="s">
        <v>69</v>
      </c>
      <c r="F30" s="112" t="str">
        <f>CONCATENATE("var ",RIGHT(E29,2),"/",RIGHT(E29-1,2))</f>
        <v>var 20/19</v>
      </c>
      <c r="G30" s="113" t="s">
        <v>69</v>
      </c>
      <c r="H30" s="112" t="str">
        <f>CONCATENATE("var ",RIGHT(G29,2),"/",RIGHT(G29-1,2))</f>
        <v>var 21/20</v>
      </c>
      <c r="I30" s="113" t="s">
        <v>69</v>
      </c>
      <c r="J30" s="112" t="str">
        <f>CONCATENATE("var ",RIGHT(I29,2),"/",RIGHT(I29-1,2))</f>
        <v>var 22/21</v>
      </c>
      <c r="K30" s="113" t="s">
        <v>69</v>
      </c>
      <c r="L30" s="112" t="str">
        <f>CONCATENATE("var ",RIGHT(K29,2),"/",RIGHT(K29-1,2))</f>
        <v>var 23/22</v>
      </c>
      <c r="M30" s="113" t="s">
        <v>69</v>
      </c>
      <c r="N30" s="112" t="str">
        <f>CONCATENATE("var ",RIGHT(M29,2),"/",RIGHT(M29-1,2))</f>
        <v>var 24/23</v>
      </c>
      <c r="O30" s="112" t="str">
        <f>CONCATENATE("var ",RIGHT(M29,2),"/",RIGHT(2019,2))</f>
        <v>var 24/19</v>
      </c>
    </row>
    <row r="31" spans="1:16" x14ac:dyDescent="0.25">
      <c r="B31" s="114" t="s">
        <v>71</v>
      </c>
      <c r="C31" s="115">
        <v>9682</v>
      </c>
      <c r="D31" s="116">
        <v>5.8604854581237653E-2</v>
      </c>
      <c r="E31" s="115">
        <v>9499</v>
      </c>
      <c r="F31" s="116">
        <f t="shared" ref="F31:L43" si="3">IFERROR(E31/C31-1,"-")</f>
        <v>-1.8901053501342746E-2</v>
      </c>
      <c r="G31" s="115">
        <v>1150</v>
      </c>
      <c r="H31" s="116">
        <f t="shared" si="3"/>
        <v>-0.87893462469733652</v>
      </c>
      <c r="I31" s="115">
        <v>7546</v>
      </c>
      <c r="J31" s="116">
        <f t="shared" si="3"/>
        <v>5.5617391304347823</v>
      </c>
      <c r="K31" s="115">
        <v>17462</v>
      </c>
      <c r="L31" s="116">
        <f t="shared" si="3"/>
        <v>1.31407368142062</v>
      </c>
      <c r="M31" s="115">
        <v>12086</v>
      </c>
      <c r="N31" s="116">
        <f t="shared" ref="N31:N39" si="4">IFERROR(M31/K31-1,"-")</f>
        <v>-0.30786851448860386</v>
      </c>
      <c r="O31" s="116">
        <f>M31/C31-1</f>
        <v>0.24829580665151818</v>
      </c>
    </row>
    <row r="32" spans="1:16" x14ac:dyDescent="0.25">
      <c r="B32" s="114" t="s">
        <v>73</v>
      </c>
      <c r="C32" s="115">
        <v>10532</v>
      </c>
      <c r="D32" s="116">
        <v>4.1534810126582222E-2</v>
      </c>
      <c r="E32" s="115">
        <v>11353</v>
      </c>
      <c r="F32" s="116">
        <f t="shared" si="3"/>
        <v>7.7952905431067254E-2</v>
      </c>
      <c r="G32" s="115">
        <v>1496</v>
      </c>
      <c r="H32" s="116">
        <f t="shared" si="3"/>
        <v>-0.86822866202765792</v>
      </c>
      <c r="I32" s="115">
        <v>9937</v>
      </c>
      <c r="J32" s="116">
        <f t="shared" si="3"/>
        <v>5.6423796791443852</v>
      </c>
      <c r="K32" s="115">
        <v>17660</v>
      </c>
      <c r="L32" s="116">
        <f t="shared" si="3"/>
        <v>0.77719633692261247</v>
      </c>
      <c r="M32" s="115">
        <v>20778</v>
      </c>
      <c r="N32" s="116">
        <f t="shared" si="4"/>
        <v>0.17655719139297843</v>
      </c>
      <c r="O32" s="116">
        <f>IFERROR(M32/C32-1,"-")</f>
        <v>0.97284466388150403</v>
      </c>
    </row>
    <row r="33" spans="2:16" x14ac:dyDescent="0.25">
      <c r="B33" s="114" t="s">
        <v>75</v>
      </c>
      <c r="C33" s="115">
        <v>10496</v>
      </c>
      <c r="D33" s="116">
        <v>-0.19926762282575528</v>
      </c>
      <c r="E33" s="115">
        <v>2483</v>
      </c>
      <c r="F33" s="116">
        <f t="shared" si="3"/>
        <v>-0.76343368902439024</v>
      </c>
      <c r="G33" s="115">
        <v>2921</v>
      </c>
      <c r="H33" s="116">
        <f t="shared" si="3"/>
        <v>0.17639951671365295</v>
      </c>
      <c r="I33" s="115">
        <v>10258</v>
      </c>
      <c r="J33" s="116">
        <f t="shared" si="3"/>
        <v>2.5118110236220472</v>
      </c>
      <c r="K33" s="115">
        <v>15316</v>
      </c>
      <c r="L33" s="116">
        <f t="shared" si="3"/>
        <v>0.49307857282121281</v>
      </c>
      <c r="M33" s="115">
        <v>16717</v>
      </c>
      <c r="N33" s="116">
        <f t="shared" si="4"/>
        <v>9.1472969443719077E-2</v>
      </c>
      <c r="O33" s="116">
        <f t="shared" ref="O33:O42" si="5">IFERROR(M33/C33-1,"-")</f>
        <v>0.59270198170731714</v>
      </c>
    </row>
    <row r="34" spans="2:16" x14ac:dyDescent="0.25">
      <c r="B34" s="114" t="s">
        <v>77</v>
      </c>
      <c r="C34" s="115">
        <v>11020</v>
      </c>
      <c r="D34" s="116">
        <v>-0.12636752814333285</v>
      </c>
      <c r="E34" s="115">
        <v>0</v>
      </c>
      <c r="F34" s="116">
        <f t="shared" si="3"/>
        <v>-1</v>
      </c>
      <c r="G34" s="115">
        <v>3549</v>
      </c>
      <c r="H34" s="116" t="str">
        <f t="shared" si="3"/>
        <v>-</v>
      </c>
      <c r="I34" s="115">
        <v>12235</v>
      </c>
      <c r="J34" s="116">
        <f t="shared" si="3"/>
        <v>2.4474499859115242</v>
      </c>
      <c r="K34" s="115">
        <v>10715</v>
      </c>
      <c r="L34" s="116">
        <f t="shared" si="3"/>
        <v>-0.12423375561912542</v>
      </c>
      <c r="M34" s="115">
        <v>15251</v>
      </c>
      <c r="N34" s="116">
        <f t="shared" si="4"/>
        <v>0.42333177788147447</v>
      </c>
      <c r="O34" s="116">
        <f t="shared" si="5"/>
        <v>0.3839382940108893</v>
      </c>
    </row>
    <row r="35" spans="2:16" x14ac:dyDescent="0.25">
      <c r="B35" s="114" t="s">
        <v>79</v>
      </c>
      <c r="C35" s="115">
        <v>10616</v>
      </c>
      <c r="D35" s="116">
        <v>-4.6524160229926337E-2</v>
      </c>
      <c r="E35" s="115">
        <v>0</v>
      </c>
      <c r="F35" s="116">
        <f t="shared" si="3"/>
        <v>-1</v>
      </c>
      <c r="G35" s="115">
        <v>4248</v>
      </c>
      <c r="H35" s="116" t="str">
        <f t="shared" si="3"/>
        <v>-</v>
      </c>
      <c r="I35" s="115">
        <v>12175</v>
      </c>
      <c r="J35" s="116">
        <f t="shared" si="3"/>
        <v>1.8660546139359697</v>
      </c>
      <c r="K35" s="115">
        <v>6778</v>
      </c>
      <c r="L35" s="116">
        <f t="shared" si="3"/>
        <v>-0.44328542094455847</v>
      </c>
      <c r="M35" s="115">
        <v>19282</v>
      </c>
      <c r="N35" s="116">
        <f t="shared" si="4"/>
        <v>1.844791974033638</v>
      </c>
      <c r="O35" s="116">
        <f t="shared" si="5"/>
        <v>0.81631499623210257</v>
      </c>
    </row>
    <row r="36" spans="2:16" x14ac:dyDescent="0.25">
      <c r="B36" s="114" t="s">
        <v>81</v>
      </c>
      <c r="C36" s="115">
        <v>11273</v>
      </c>
      <c r="D36" s="116">
        <v>9.0404582885785789E-3</v>
      </c>
      <c r="E36" s="115">
        <v>0</v>
      </c>
      <c r="F36" s="116">
        <f t="shared" si="3"/>
        <v>-1</v>
      </c>
      <c r="G36" s="115">
        <v>3239</v>
      </c>
      <c r="H36" s="116" t="str">
        <f t="shared" si="3"/>
        <v>-</v>
      </c>
      <c r="I36" s="115">
        <v>10004</v>
      </c>
      <c r="J36" s="116">
        <f t="shared" si="3"/>
        <v>2.0886075949367089</v>
      </c>
      <c r="K36" s="115">
        <v>14510</v>
      </c>
      <c r="L36" s="116">
        <f t="shared" si="3"/>
        <v>0.45041983206717306</v>
      </c>
      <c r="M36" s="115">
        <v>12747</v>
      </c>
      <c r="N36" s="116">
        <f t="shared" si="4"/>
        <v>-0.12150241212956581</v>
      </c>
      <c r="O36" s="116">
        <f t="shared" si="5"/>
        <v>0.13075490109110266</v>
      </c>
    </row>
    <row r="37" spans="2:16" x14ac:dyDescent="0.25">
      <c r="B37" s="114" t="s">
        <v>83</v>
      </c>
      <c r="C37" s="115">
        <v>12691</v>
      </c>
      <c r="D37" s="116">
        <v>8.7396110016279671E-2</v>
      </c>
      <c r="E37" s="115">
        <v>0</v>
      </c>
      <c r="F37" s="116">
        <f t="shared" si="3"/>
        <v>-1</v>
      </c>
      <c r="G37" s="115">
        <v>2305</v>
      </c>
      <c r="H37" s="116" t="str">
        <f t="shared" si="3"/>
        <v>-</v>
      </c>
      <c r="I37" s="115">
        <v>23736</v>
      </c>
      <c r="J37" s="116">
        <f t="shared" si="3"/>
        <v>9.2976138828633399</v>
      </c>
      <c r="K37" s="115">
        <v>22490</v>
      </c>
      <c r="L37" s="116">
        <f t="shared" si="3"/>
        <v>-5.2494101786316194E-2</v>
      </c>
      <c r="M37" s="115">
        <v>13444</v>
      </c>
      <c r="N37" s="116">
        <f t="shared" si="4"/>
        <v>-0.40222321031569586</v>
      </c>
      <c r="O37" s="116">
        <f t="shared" si="5"/>
        <v>5.9333385863998167E-2</v>
      </c>
    </row>
    <row r="38" spans="2:16" x14ac:dyDescent="0.25">
      <c r="B38" s="114" t="s">
        <v>85</v>
      </c>
      <c r="C38" s="115">
        <v>14311</v>
      </c>
      <c r="D38" s="116">
        <v>0.13041074249605056</v>
      </c>
      <c r="E38" s="115">
        <v>6593</v>
      </c>
      <c r="F38" s="116">
        <f t="shared" si="3"/>
        <v>-0.53930542938997972</v>
      </c>
      <c r="G38" s="115">
        <v>6327</v>
      </c>
      <c r="H38" s="116">
        <f t="shared" si="3"/>
        <v>-4.0345821325648457E-2</v>
      </c>
      <c r="I38" s="115">
        <v>14117</v>
      </c>
      <c r="J38" s="116">
        <f t="shared" si="3"/>
        <v>1.2312312312312312</v>
      </c>
      <c r="K38" s="115">
        <v>10339</v>
      </c>
      <c r="L38" s="116">
        <f t="shared" si="3"/>
        <v>-0.26762059927746684</v>
      </c>
      <c r="M38" s="115">
        <v>21855</v>
      </c>
      <c r="N38" s="116">
        <f t="shared" si="4"/>
        <v>1.1138407969822999</v>
      </c>
      <c r="O38" s="116">
        <f t="shared" si="5"/>
        <v>0.52714694989867938</v>
      </c>
    </row>
    <row r="39" spans="2:16" x14ac:dyDescent="0.25">
      <c r="B39" s="114" t="s">
        <v>87</v>
      </c>
      <c r="C39" s="115">
        <v>11734</v>
      </c>
      <c r="D39" s="116">
        <v>8.3972286374133898E-2</v>
      </c>
      <c r="E39" s="115">
        <v>6206</v>
      </c>
      <c r="F39" s="116">
        <f t="shared" si="3"/>
        <v>-0.47110959604567926</v>
      </c>
      <c r="G39" s="115">
        <v>7499</v>
      </c>
      <c r="H39" s="116">
        <f t="shared" si="3"/>
        <v>0.20834676119883988</v>
      </c>
      <c r="I39" s="115">
        <v>10282</v>
      </c>
      <c r="J39" s="116">
        <f t="shared" si="3"/>
        <v>0.37111614881984267</v>
      </c>
      <c r="K39" s="115">
        <v>15797</v>
      </c>
      <c r="L39" s="116">
        <f t="shared" si="3"/>
        <v>0.53637424625559227</v>
      </c>
      <c r="M39" s="115">
        <v>14091</v>
      </c>
      <c r="N39" s="116">
        <f t="shared" si="4"/>
        <v>-0.1079951889599291</v>
      </c>
      <c r="O39" s="116">
        <f t="shared" si="5"/>
        <v>0.20086926879154587</v>
      </c>
    </row>
    <row r="40" spans="2:16" x14ac:dyDescent="0.25">
      <c r="B40" s="114" t="s">
        <v>89</v>
      </c>
      <c r="C40" s="115">
        <v>13046</v>
      </c>
      <c r="D40" s="116">
        <v>0.14398456681866012</v>
      </c>
      <c r="E40" s="115">
        <v>4531</v>
      </c>
      <c r="F40" s="116">
        <f t="shared" si="3"/>
        <v>-0.65269047984056416</v>
      </c>
      <c r="G40" s="115">
        <v>11557</v>
      </c>
      <c r="H40" s="116">
        <f t="shared" si="3"/>
        <v>1.5506510704038843</v>
      </c>
      <c r="I40" s="115">
        <v>13795</v>
      </c>
      <c r="J40" s="116">
        <f t="shared" si="3"/>
        <v>0.19364887081422522</v>
      </c>
      <c r="K40" s="115">
        <v>16481</v>
      </c>
      <c r="L40" s="116">
        <f t="shared" si="3"/>
        <v>0.19470822761870243</v>
      </c>
      <c r="M40" s="115">
        <v>21060</v>
      </c>
      <c r="N40" s="116">
        <f>IFERROR(M40/K40-1,"-")</f>
        <v>0.27783508282264435</v>
      </c>
      <c r="O40" s="116">
        <f t="shared" si="5"/>
        <v>0.61428790433849456</v>
      </c>
    </row>
    <row r="41" spans="2:16" x14ac:dyDescent="0.25">
      <c r="B41" s="114" t="s">
        <v>91</v>
      </c>
      <c r="C41" s="115">
        <v>9283</v>
      </c>
      <c r="D41" s="116">
        <v>-0.1091170825335892</v>
      </c>
      <c r="E41" s="115">
        <v>2895</v>
      </c>
      <c r="F41" s="116">
        <f t="shared" si="3"/>
        <v>-0.6881396100398578</v>
      </c>
      <c r="G41" s="115">
        <v>10194</v>
      </c>
      <c r="H41" s="116">
        <f t="shared" si="3"/>
        <v>2.5212435233160622</v>
      </c>
      <c r="I41" s="115">
        <v>14034</v>
      </c>
      <c r="J41" s="116">
        <f t="shared" si="3"/>
        <v>0.37669217186580339</v>
      </c>
      <c r="K41" s="115">
        <v>11754</v>
      </c>
      <c r="L41" s="116">
        <f t="shared" si="3"/>
        <v>-0.16246259085079096</v>
      </c>
      <c r="M41" s="115"/>
      <c r="N41" s="116">
        <f>IFERROR(M41/K41-1,"-")</f>
        <v>-1</v>
      </c>
      <c r="O41" s="116">
        <f t="shared" si="5"/>
        <v>-1</v>
      </c>
    </row>
    <row r="42" spans="2:16" x14ac:dyDescent="0.25">
      <c r="B42" s="114" t="s">
        <v>93</v>
      </c>
      <c r="C42" s="115">
        <v>10668</v>
      </c>
      <c r="D42" s="116">
        <v>1.4357706570314654E-2</v>
      </c>
      <c r="E42" s="115">
        <v>8080</v>
      </c>
      <c r="F42" s="116">
        <f t="shared" si="3"/>
        <v>-0.24259467566554183</v>
      </c>
      <c r="G42" s="115">
        <v>7535</v>
      </c>
      <c r="H42" s="116">
        <f t="shared" si="3"/>
        <v>-6.7450495049504955E-2</v>
      </c>
      <c r="I42" s="115">
        <v>13354</v>
      </c>
      <c r="J42" s="116">
        <f t="shared" si="3"/>
        <v>0.77226277372262775</v>
      </c>
      <c r="K42" s="115">
        <v>11656</v>
      </c>
      <c r="L42" s="116">
        <f t="shared" si="3"/>
        <v>-0.12715291298487341</v>
      </c>
      <c r="M42" s="115"/>
      <c r="N42" s="116">
        <f>IFERROR(M42/K42-1,"-")</f>
        <v>-1</v>
      </c>
      <c r="O42" s="116">
        <f t="shared" si="5"/>
        <v>-1</v>
      </c>
    </row>
    <row r="43" spans="2:16" ht="15.75" x14ac:dyDescent="0.25">
      <c r="B43" s="117" t="s">
        <v>30</v>
      </c>
      <c r="C43" s="118">
        <v>135352</v>
      </c>
      <c r="D43" s="119">
        <v>4.2216006469659728E-3</v>
      </c>
      <c r="E43" s="118">
        <v>54073</v>
      </c>
      <c r="F43" s="119">
        <f t="shared" si="3"/>
        <v>-0.60050091612979495</v>
      </c>
      <c r="G43" s="118">
        <v>62020</v>
      </c>
      <c r="H43" s="119">
        <f t="shared" si="3"/>
        <v>0.14696798772030406</v>
      </c>
      <c r="I43" s="118">
        <v>151473</v>
      </c>
      <c r="J43" s="119">
        <f t="shared" si="3"/>
        <v>1.4423250564334085</v>
      </c>
      <c r="K43" s="118">
        <v>170958</v>
      </c>
      <c r="L43" s="119">
        <f t="shared" si="3"/>
        <v>0.12863678675407497</v>
      </c>
      <c r="M43" s="118">
        <v>167311</v>
      </c>
      <c r="N43" s="119">
        <v>0.13394285249545912</v>
      </c>
      <c r="O43" s="119">
        <v>0.44982279183022666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K46" s="79"/>
    </row>
    <row r="48" spans="2:16" ht="48.75" customHeight="1" thickBot="1" x14ac:dyDescent="0.3">
      <c r="B48" s="267" t="s">
        <v>254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",RIGHT(2019,2),"/",RIGHT(2018,2))</f>
        <v>var 19/18</v>
      </c>
      <c r="E52" s="113" t="s">
        <v>69</v>
      </c>
      <c r="F52" s="112" t="str">
        <f>CONCATENATE("var ",RIGHT(E51,2),"/",RIGHT(E51-1,2))</f>
        <v>var 20/19</v>
      </c>
      <c r="G52" s="113" t="s">
        <v>69</v>
      </c>
      <c r="H52" s="112" t="str">
        <f>CONCATENATE("var ",RIGHT(G51,2),"/",RIGHT(G51-1,2))</f>
        <v>var 21/20</v>
      </c>
      <c r="I52" s="113" t="s">
        <v>69</v>
      </c>
      <c r="J52" s="112" t="str">
        <f>CONCATENATE("var ",RIGHT(I51,2),"/",RIGHT(I51-1,2))</f>
        <v>var 22/21</v>
      </c>
      <c r="K52" s="113" t="s">
        <v>69</v>
      </c>
      <c r="L52" s="112" t="str">
        <f>CONCATENATE("var ",RIGHT(K51,2),"/",RIGHT(K51-1,2))</f>
        <v>var 23/22</v>
      </c>
      <c r="M52" s="113" t="s">
        <v>69</v>
      </c>
      <c r="N52" s="112" t="str">
        <f>CONCATENATE("var ",RIGHT(M51,2),"/",RIGHT(M51-1,2))</f>
        <v>var 24/23</v>
      </c>
      <c r="O52" s="112" t="str">
        <f>CONCATENATE("var ",RIGHT(M51,2),"/",RIGHT(2019,2))</f>
        <v>var 24/19</v>
      </c>
    </row>
    <row r="53" spans="1:16" x14ac:dyDescent="0.25">
      <c r="A53" s="1">
        <v>1</v>
      </c>
      <c r="B53" s="114" t="s">
        <v>71</v>
      </c>
      <c r="C53" s="115">
        <v>8730</v>
      </c>
      <c r="D53" s="116">
        <v>9.0977255686078395E-2</v>
      </c>
      <c r="E53" s="115">
        <v>8651</v>
      </c>
      <c r="F53" s="116">
        <f t="shared" ref="F53:L65" si="6">IFERROR(E53/C53-1,"-")</f>
        <v>-9.0492554410079862E-3</v>
      </c>
      <c r="G53" s="115">
        <v>1150</v>
      </c>
      <c r="H53" s="116">
        <f t="shared" si="6"/>
        <v>-0.86706739105305741</v>
      </c>
      <c r="I53" s="115">
        <v>0</v>
      </c>
      <c r="J53" s="116">
        <f t="shared" si="6"/>
        <v>-1</v>
      </c>
      <c r="K53" s="115">
        <v>0</v>
      </c>
      <c r="L53" s="116" t="str">
        <f t="shared" si="6"/>
        <v>-</v>
      </c>
      <c r="M53" s="115">
        <v>0</v>
      </c>
      <c r="N53" s="116" t="str">
        <f t="shared" ref="N53:N64" si="7">IFERROR(M53/K53-1,"-")</f>
        <v>-</v>
      </c>
      <c r="O53" s="116">
        <f>M53/C53-1</f>
        <v>-1</v>
      </c>
    </row>
    <row r="54" spans="1:16" x14ac:dyDescent="0.25">
      <c r="A54" s="1">
        <v>2</v>
      </c>
      <c r="B54" s="114" t="s">
        <v>73</v>
      </c>
      <c r="C54" s="115">
        <v>9521</v>
      </c>
      <c r="D54" s="116">
        <v>6.3323654232745108E-2</v>
      </c>
      <c r="E54" s="115">
        <v>10563</v>
      </c>
      <c r="F54" s="116">
        <f t="shared" si="6"/>
        <v>0.10944228547421497</v>
      </c>
      <c r="G54" s="115">
        <v>1496</v>
      </c>
      <c r="H54" s="116">
        <f t="shared" si="6"/>
        <v>-0.85837356811511878</v>
      </c>
      <c r="I54" s="115">
        <v>0</v>
      </c>
      <c r="J54" s="116">
        <f t="shared" si="6"/>
        <v>-1</v>
      </c>
      <c r="K54" s="115">
        <v>0</v>
      </c>
      <c r="L54" s="116" t="str">
        <f t="shared" si="6"/>
        <v>-</v>
      </c>
      <c r="M54" s="115">
        <v>0</v>
      </c>
      <c r="N54" s="116" t="str">
        <f t="shared" si="7"/>
        <v>-</v>
      </c>
      <c r="O54" s="116">
        <f>IFERROR(M54/C54-1,"-")</f>
        <v>-1</v>
      </c>
    </row>
    <row r="55" spans="1:16" x14ac:dyDescent="0.25">
      <c r="A55" s="1">
        <v>3</v>
      </c>
      <c r="B55" s="114" t="s">
        <v>75</v>
      </c>
      <c r="C55" s="115">
        <v>9304</v>
      </c>
      <c r="D55" s="116">
        <v>-0.20742823068404459</v>
      </c>
      <c r="E55" s="115">
        <v>2181</v>
      </c>
      <c r="F55" s="116">
        <f t="shared" si="6"/>
        <v>-0.76558469475494406</v>
      </c>
      <c r="G55" s="115">
        <v>2921</v>
      </c>
      <c r="H55" s="116">
        <f t="shared" si="6"/>
        <v>0.33929390187987152</v>
      </c>
      <c r="I55" s="115">
        <v>0</v>
      </c>
      <c r="J55" s="116">
        <f t="shared" si="6"/>
        <v>-1</v>
      </c>
      <c r="K55" s="115">
        <v>0</v>
      </c>
      <c r="L55" s="116" t="str">
        <f t="shared" si="6"/>
        <v>-</v>
      </c>
      <c r="M55" s="115">
        <v>0</v>
      </c>
      <c r="N55" s="116" t="str">
        <f t="shared" si="7"/>
        <v>-</v>
      </c>
      <c r="O55" s="116">
        <f t="shared" ref="O55:O64" si="8">IFERROR(M55/C55-1,"-")</f>
        <v>-1</v>
      </c>
    </row>
    <row r="56" spans="1:16" x14ac:dyDescent="0.25">
      <c r="A56" s="1">
        <v>4</v>
      </c>
      <c r="B56" s="114" t="s">
        <v>77</v>
      </c>
      <c r="C56" s="115">
        <v>9801</v>
      </c>
      <c r="D56" s="116">
        <v>-0.13495145631067962</v>
      </c>
      <c r="E56" s="115">
        <v>0</v>
      </c>
      <c r="F56" s="116">
        <f t="shared" si="6"/>
        <v>-1</v>
      </c>
      <c r="G56" s="115">
        <v>3549</v>
      </c>
      <c r="H56" s="116" t="str">
        <f t="shared" si="6"/>
        <v>-</v>
      </c>
      <c r="I56" s="115">
        <v>0</v>
      </c>
      <c r="J56" s="116">
        <f t="shared" si="6"/>
        <v>-1</v>
      </c>
      <c r="K56" s="115">
        <v>0</v>
      </c>
      <c r="L56" s="116" t="str">
        <f t="shared" si="6"/>
        <v>-</v>
      </c>
      <c r="M56" s="115">
        <v>0</v>
      </c>
      <c r="N56" s="116" t="str">
        <f t="shared" si="7"/>
        <v>-</v>
      </c>
      <c r="O56" s="116">
        <f t="shared" si="8"/>
        <v>-1</v>
      </c>
    </row>
    <row r="57" spans="1:16" x14ac:dyDescent="0.25">
      <c r="A57" s="1">
        <v>5</v>
      </c>
      <c r="B57" s="114" t="s">
        <v>79</v>
      </c>
      <c r="C57" s="115">
        <v>9600</v>
      </c>
      <c r="D57" s="116">
        <v>-3.9807961592318475E-2</v>
      </c>
      <c r="E57" s="115">
        <v>0</v>
      </c>
      <c r="F57" s="116">
        <f t="shared" si="6"/>
        <v>-1</v>
      </c>
      <c r="G57" s="115">
        <v>4248</v>
      </c>
      <c r="H57" s="116" t="str">
        <f t="shared" si="6"/>
        <v>-</v>
      </c>
      <c r="I57" s="115">
        <v>0</v>
      </c>
      <c r="J57" s="116">
        <f t="shared" si="6"/>
        <v>-1</v>
      </c>
      <c r="K57" s="115">
        <v>6778</v>
      </c>
      <c r="L57" s="116" t="str">
        <f t="shared" si="6"/>
        <v>-</v>
      </c>
      <c r="M57" s="115">
        <v>0</v>
      </c>
      <c r="N57" s="116">
        <f t="shared" si="7"/>
        <v>-1</v>
      </c>
      <c r="O57" s="116">
        <f t="shared" si="8"/>
        <v>-1</v>
      </c>
    </row>
    <row r="58" spans="1:16" x14ac:dyDescent="0.25">
      <c r="A58" s="1">
        <v>6</v>
      </c>
      <c r="B58" s="114" t="s">
        <v>81</v>
      </c>
      <c r="C58" s="115">
        <v>10049</v>
      </c>
      <c r="D58" s="116">
        <v>1.813576494427549E-2</v>
      </c>
      <c r="E58" s="115">
        <v>0</v>
      </c>
      <c r="F58" s="116">
        <f t="shared" si="6"/>
        <v>-1</v>
      </c>
      <c r="G58" s="115">
        <v>3239</v>
      </c>
      <c r="H58" s="116" t="str">
        <f t="shared" si="6"/>
        <v>-</v>
      </c>
      <c r="I58" s="115">
        <v>0</v>
      </c>
      <c r="J58" s="116">
        <f t="shared" si="6"/>
        <v>-1</v>
      </c>
      <c r="K58" s="115">
        <v>14510</v>
      </c>
      <c r="L58" s="116" t="str">
        <f t="shared" si="6"/>
        <v>-</v>
      </c>
      <c r="M58" s="115">
        <v>0</v>
      </c>
      <c r="N58" s="116">
        <f t="shared" si="7"/>
        <v>-1</v>
      </c>
      <c r="O58" s="116">
        <f t="shared" si="8"/>
        <v>-1</v>
      </c>
    </row>
    <row r="59" spans="1:16" x14ac:dyDescent="0.25">
      <c r="A59" s="1">
        <v>7</v>
      </c>
      <c r="B59" s="114" t="s">
        <v>83</v>
      </c>
      <c r="C59" s="115">
        <v>11666</v>
      </c>
      <c r="D59" s="116">
        <v>0.13031682976455761</v>
      </c>
      <c r="E59" s="115">
        <v>0</v>
      </c>
      <c r="F59" s="116">
        <f t="shared" si="6"/>
        <v>-1</v>
      </c>
      <c r="G59" s="115">
        <v>2305</v>
      </c>
      <c r="H59" s="116" t="str">
        <f t="shared" si="6"/>
        <v>-</v>
      </c>
      <c r="I59" s="115">
        <v>0</v>
      </c>
      <c r="J59" s="116">
        <f t="shared" si="6"/>
        <v>-1</v>
      </c>
      <c r="K59" s="115">
        <v>22490</v>
      </c>
      <c r="L59" s="116" t="str">
        <f t="shared" si="6"/>
        <v>-</v>
      </c>
      <c r="M59" s="115">
        <v>0</v>
      </c>
      <c r="N59" s="116">
        <f t="shared" si="7"/>
        <v>-1</v>
      </c>
      <c r="O59" s="116">
        <f t="shared" si="8"/>
        <v>-1</v>
      </c>
    </row>
    <row r="60" spans="1:16" x14ac:dyDescent="0.25">
      <c r="A60" s="1">
        <v>8</v>
      </c>
      <c r="B60" s="114" t="s">
        <v>85</v>
      </c>
      <c r="C60" s="115">
        <v>13085</v>
      </c>
      <c r="D60" s="116">
        <v>0.14299440950384357</v>
      </c>
      <c r="E60" s="115">
        <v>6593</v>
      </c>
      <c r="F60" s="116">
        <f t="shared" si="6"/>
        <v>-0.49614061902942297</v>
      </c>
      <c r="G60" s="115">
        <v>6327</v>
      </c>
      <c r="H60" s="116">
        <f t="shared" si="6"/>
        <v>-4.0345821325648457E-2</v>
      </c>
      <c r="I60" s="115">
        <v>0</v>
      </c>
      <c r="J60" s="116">
        <f t="shared" si="6"/>
        <v>-1</v>
      </c>
      <c r="K60" s="115">
        <v>10339</v>
      </c>
      <c r="L60" s="116" t="str">
        <f t="shared" si="6"/>
        <v>-</v>
      </c>
      <c r="M60" s="115">
        <v>0</v>
      </c>
      <c r="N60" s="116">
        <f t="shared" si="7"/>
        <v>-1</v>
      </c>
      <c r="O60" s="116">
        <f t="shared" si="8"/>
        <v>-1</v>
      </c>
    </row>
    <row r="61" spans="1:16" x14ac:dyDescent="0.25">
      <c r="A61" s="1">
        <v>9</v>
      </c>
      <c r="B61" s="114" t="s">
        <v>87</v>
      </c>
      <c r="C61" s="115">
        <v>10701</v>
      </c>
      <c r="D61" s="116">
        <v>9.8439745432149506E-2</v>
      </c>
      <c r="E61" s="115">
        <v>0</v>
      </c>
      <c r="F61" s="116">
        <f t="shared" si="6"/>
        <v>-1</v>
      </c>
      <c r="G61" s="115">
        <v>7499</v>
      </c>
      <c r="H61" s="116" t="str">
        <f t="shared" si="6"/>
        <v>-</v>
      </c>
      <c r="I61" s="115">
        <v>0</v>
      </c>
      <c r="J61" s="116">
        <f t="shared" si="6"/>
        <v>-1</v>
      </c>
      <c r="K61" s="115">
        <v>15797</v>
      </c>
      <c r="L61" s="116" t="str">
        <f t="shared" si="6"/>
        <v>-</v>
      </c>
      <c r="M61" s="115">
        <v>0</v>
      </c>
      <c r="N61" s="116">
        <f t="shared" si="7"/>
        <v>-1</v>
      </c>
      <c r="O61" s="116">
        <f t="shared" si="8"/>
        <v>-1</v>
      </c>
    </row>
    <row r="62" spans="1:16" x14ac:dyDescent="0.25">
      <c r="A62" s="1">
        <v>10</v>
      </c>
      <c r="B62" s="114" t="s">
        <v>89</v>
      </c>
      <c r="C62" s="115">
        <v>11878</v>
      </c>
      <c r="D62" s="116">
        <v>0.17919189913630507</v>
      </c>
      <c r="E62" s="115">
        <v>0</v>
      </c>
      <c r="F62" s="116">
        <f t="shared" si="6"/>
        <v>-1</v>
      </c>
      <c r="G62" s="115">
        <v>11557</v>
      </c>
      <c r="H62" s="116" t="str">
        <f t="shared" si="6"/>
        <v>-</v>
      </c>
      <c r="I62" s="115">
        <v>0</v>
      </c>
      <c r="J62" s="116">
        <f t="shared" si="6"/>
        <v>-1</v>
      </c>
      <c r="K62" s="115">
        <v>16481</v>
      </c>
      <c r="L62" s="116" t="str">
        <f t="shared" si="6"/>
        <v>-</v>
      </c>
      <c r="M62" s="115">
        <v>0</v>
      </c>
      <c r="N62" s="116">
        <f t="shared" si="7"/>
        <v>-1</v>
      </c>
      <c r="O62" s="116">
        <f t="shared" si="8"/>
        <v>-1</v>
      </c>
    </row>
    <row r="63" spans="1:16" x14ac:dyDescent="0.25">
      <c r="A63" s="1">
        <v>11</v>
      </c>
      <c r="B63" s="114" t="s">
        <v>91</v>
      </c>
      <c r="C63" s="115">
        <v>8353</v>
      </c>
      <c r="D63" s="116">
        <v>-0.10615302300695562</v>
      </c>
      <c r="E63" s="115">
        <v>2895</v>
      </c>
      <c r="F63" s="116">
        <f t="shared" si="6"/>
        <v>-0.65341793367652334</v>
      </c>
      <c r="G63" s="115">
        <v>0</v>
      </c>
      <c r="H63" s="116">
        <f t="shared" si="6"/>
        <v>-1</v>
      </c>
      <c r="I63" s="115">
        <v>0</v>
      </c>
      <c r="J63" s="116" t="str">
        <f t="shared" si="6"/>
        <v>-</v>
      </c>
      <c r="K63" s="115">
        <v>11754</v>
      </c>
      <c r="L63" s="116" t="str">
        <f t="shared" si="6"/>
        <v>-</v>
      </c>
      <c r="M63" s="115"/>
      <c r="N63" s="116">
        <f t="shared" si="7"/>
        <v>-1</v>
      </c>
      <c r="O63" s="116">
        <f t="shared" si="8"/>
        <v>-1</v>
      </c>
    </row>
    <row r="64" spans="1:16" x14ac:dyDescent="0.25">
      <c r="A64" s="1">
        <v>12</v>
      </c>
      <c r="B64" s="114" t="s">
        <v>93</v>
      </c>
      <c r="C64" s="115">
        <v>9869</v>
      </c>
      <c r="D64" s="116">
        <v>3.7531539108494494E-2</v>
      </c>
      <c r="E64" s="115">
        <v>8080</v>
      </c>
      <c r="F64" s="116">
        <f t="shared" si="6"/>
        <v>-0.1812746985510183</v>
      </c>
      <c r="G64" s="115">
        <v>0</v>
      </c>
      <c r="H64" s="116">
        <f t="shared" si="6"/>
        <v>-1</v>
      </c>
      <c r="I64" s="115">
        <v>0</v>
      </c>
      <c r="J64" s="116" t="str">
        <f t="shared" si="6"/>
        <v>-</v>
      </c>
      <c r="K64" s="115">
        <v>10343</v>
      </c>
      <c r="L64" s="116" t="str">
        <f t="shared" si="6"/>
        <v>-</v>
      </c>
      <c r="M64" s="115"/>
      <c r="N64" s="116">
        <f t="shared" si="7"/>
        <v>-1</v>
      </c>
      <c r="O64" s="116">
        <f t="shared" si="8"/>
        <v>-1</v>
      </c>
    </row>
    <row r="65" spans="1:16" ht="15.75" x14ac:dyDescent="0.25">
      <c r="B65" s="117" t="s">
        <v>30</v>
      </c>
      <c r="C65" s="118">
        <v>122557</v>
      </c>
      <c r="D65" s="119">
        <v>1.8473581863812427E-2</v>
      </c>
      <c r="E65" s="118">
        <v>0</v>
      </c>
      <c r="F65" s="119">
        <f t="shared" si="6"/>
        <v>-1</v>
      </c>
      <c r="G65" s="118">
        <v>0</v>
      </c>
      <c r="H65" s="119" t="str">
        <f t="shared" si="6"/>
        <v>-</v>
      </c>
      <c r="I65" s="118">
        <v>0</v>
      </c>
      <c r="J65" s="119" t="str">
        <f t="shared" si="6"/>
        <v>-</v>
      </c>
      <c r="K65" s="118">
        <v>0</v>
      </c>
      <c r="L65" s="119" t="str">
        <f t="shared" si="6"/>
        <v>-</v>
      </c>
      <c r="M65" s="118">
        <v>0</v>
      </c>
      <c r="N65" s="119">
        <v>-1</v>
      </c>
      <c r="O65" s="119">
        <v>-1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67" t="s">
        <v>255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",RIGHT(2019,2),"/",RIGHT(2018,2))</f>
        <v>var 19/18</v>
      </c>
      <c r="E74" s="113" t="s">
        <v>69</v>
      </c>
      <c r="F74" s="112" t="str">
        <f>CONCATENATE("var ",RIGHT(E73,2),"/",RIGHT(E73-1,2))</f>
        <v>var 20/19</v>
      </c>
      <c r="G74" s="113" t="s">
        <v>69</v>
      </c>
      <c r="H74" s="112" t="str">
        <f>CONCATENATE("var ",RIGHT(G73,2),"/",RIGHT(G73-1,2))</f>
        <v>var 21/20</v>
      </c>
      <c r="I74" s="113" t="s">
        <v>69</v>
      </c>
      <c r="J74" s="112" t="str">
        <f>CONCATENATE("var ",RIGHT(I73,2),"/",RIGHT(I73-1,2))</f>
        <v>var 22/21</v>
      </c>
      <c r="K74" s="113" t="s">
        <v>69</v>
      </c>
      <c r="L74" s="112" t="str">
        <f>CONCATENATE("var ",RIGHT(K73,2),"/",RIGHT(K73-1,2))</f>
        <v>var 23/22</v>
      </c>
      <c r="M74" s="113" t="s">
        <v>69</v>
      </c>
      <c r="N74" s="112" t="str">
        <f>CONCATENATE("var ",RIGHT(M73,2),"/",RIGHT(M73-1,2))</f>
        <v>var 24/23</v>
      </c>
      <c r="O74" s="112" t="str">
        <f>CONCATENATE("var ",RIGHT(M73,2),"/",RIGHT(2019,2))</f>
        <v>var 24/19</v>
      </c>
    </row>
    <row r="75" spans="1:16" x14ac:dyDescent="0.25">
      <c r="A75" s="1">
        <v>1</v>
      </c>
      <c r="B75" s="114" t="s">
        <v>71</v>
      </c>
      <c r="C75" s="115">
        <v>952</v>
      </c>
      <c r="D75" s="116">
        <v>-0.16783216783216781</v>
      </c>
      <c r="E75" s="115">
        <v>848</v>
      </c>
      <c r="F75" s="116">
        <f t="shared" ref="F75:L87" si="9">IFERROR(E75/C75-1,"-")</f>
        <v>-0.10924369747899154</v>
      </c>
      <c r="G75" s="115">
        <v>0</v>
      </c>
      <c r="H75" s="116">
        <f t="shared" si="9"/>
        <v>-1</v>
      </c>
      <c r="I75" s="115">
        <v>0</v>
      </c>
      <c r="J75" s="116" t="str">
        <f t="shared" si="9"/>
        <v>-</v>
      </c>
      <c r="K75" s="115">
        <v>0</v>
      </c>
      <c r="L75" s="116" t="str">
        <f t="shared" si="9"/>
        <v>-</v>
      </c>
      <c r="M75" s="115">
        <v>0</v>
      </c>
      <c r="N75" s="116" t="str">
        <f t="shared" ref="N75:N86" si="10">IFERROR(M75/K75-1,"-")</f>
        <v>-</v>
      </c>
      <c r="O75" s="116">
        <f>M75/C75-1</f>
        <v>-1</v>
      </c>
    </row>
    <row r="76" spans="1:16" x14ac:dyDescent="0.25">
      <c r="A76" s="1">
        <v>2</v>
      </c>
      <c r="B76" s="114" t="s">
        <v>73</v>
      </c>
      <c r="C76" s="115">
        <v>1011</v>
      </c>
      <c r="D76" s="116">
        <v>-0.12694300518134716</v>
      </c>
      <c r="E76" s="115">
        <v>790</v>
      </c>
      <c r="F76" s="116">
        <f t="shared" si="9"/>
        <v>-0.21859545004945602</v>
      </c>
      <c r="G76" s="115">
        <v>0</v>
      </c>
      <c r="H76" s="116">
        <f t="shared" si="9"/>
        <v>-1</v>
      </c>
      <c r="I76" s="115">
        <v>0</v>
      </c>
      <c r="J76" s="116" t="str">
        <f t="shared" si="9"/>
        <v>-</v>
      </c>
      <c r="K76" s="115">
        <v>0</v>
      </c>
      <c r="L76" s="116" t="str">
        <f t="shared" si="9"/>
        <v>-</v>
      </c>
      <c r="M76" s="115">
        <v>0</v>
      </c>
      <c r="N76" s="116" t="str">
        <f t="shared" si="10"/>
        <v>-</v>
      </c>
      <c r="O76" s="116">
        <f>IFERROR(M76/C76-1,"-")</f>
        <v>-1</v>
      </c>
    </row>
    <row r="77" spans="1:16" x14ac:dyDescent="0.25">
      <c r="A77" s="1">
        <v>3</v>
      </c>
      <c r="B77" s="114" t="s">
        <v>75</v>
      </c>
      <c r="C77" s="115">
        <v>1192</v>
      </c>
      <c r="D77" s="116">
        <v>-0.12929145361577798</v>
      </c>
      <c r="E77" s="115">
        <v>302</v>
      </c>
      <c r="F77" s="116">
        <f t="shared" si="9"/>
        <v>-0.74664429530201337</v>
      </c>
      <c r="G77" s="115">
        <v>0</v>
      </c>
      <c r="H77" s="116">
        <f t="shared" si="9"/>
        <v>-1</v>
      </c>
      <c r="I77" s="115">
        <v>0</v>
      </c>
      <c r="J77" s="116" t="str">
        <f t="shared" si="9"/>
        <v>-</v>
      </c>
      <c r="K77" s="115">
        <v>0</v>
      </c>
      <c r="L77" s="116" t="str">
        <f t="shared" si="9"/>
        <v>-</v>
      </c>
      <c r="M77" s="115">
        <v>0</v>
      </c>
      <c r="N77" s="116" t="str">
        <f t="shared" si="10"/>
        <v>-</v>
      </c>
      <c r="O77" s="116">
        <f t="shared" ref="O77:O86" si="11">IFERROR(M77/C77-1,"-")</f>
        <v>-1</v>
      </c>
    </row>
    <row r="78" spans="1:16" x14ac:dyDescent="0.25">
      <c r="A78" s="1">
        <v>4</v>
      </c>
      <c r="B78" s="114" t="s">
        <v>77</v>
      </c>
      <c r="C78" s="115">
        <v>1219</v>
      </c>
      <c r="D78" s="116">
        <v>-5.0623052959501535E-2</v>
      </c>
      <c r="E78" s="115">
        <v>0</v>
      </c>
      <c r="F78" s="116">
        <f t="shared" si="9"/>
        <v>-1</v>
      </c>
      <c r="G78" s="115">
        <v>0</v>
      </c>
      <c r="H78" s="116" t="str">
        <f t="shared" si="9"/>
        <v>-</v>
      </c>
      <c r="I78" s="115">
        <v>0</v>
      </c>
      <c r="J78" s="116" t="str">
        <f t="shared" si="9"/>
        <v>-</v>
      </c>
      <c r="K78" s="115">
        <v>0</v>
      </c>
      <c r="L78" s="116" t="str">
        <f t="shared" si="9"/>
        <v>-</v>
      </c>
      <c r="M78" s="115">
        <v>0</v>
      </c>
      <c r="N78" s="116" t="str">
        <f t="shared" si="10"/>
        <v>-</v>
      </c>
      <c r="O78" s="116">
        <f t="shared" si="11"/>
        <v>-1</v>
      </c>
    </row>
    <row r="79" spans="1:16" x14ac:dyDescent="0.25">
      <c r="A79" s="1">
        <v>5</v>
      </c>
      <c r="B79" s="114" t="s">
        <v>79</v>
      </c>
      <c r="C79" s="115">
        <v>1016</v>
      </c>
      <c r="D79" s="116">
        <v>-0.10563380281690138</v>
      </c>
      <c r="E79" s="115">
        <v>0</v>
      </c>
      <c r="F79" s="116">
        <f t="shared" si="9"/>
        <v>-1</v>
      </c>
      <c r="G79" s="115">
        <v>0</v>
      </c>
      <c r="H79" s="116" t="str">
        <f t="shared" si="9"/>
        <v>-</v>
      </c>
      <c r="I79" s="115">
        <v>0</v>
      </c>
      <c r="J79" s="116" t="str">
        <f t="shared" si="9"/>
        <v>-</v>
      </c>
      <c r="K79" s="115">
        <v>0</v>
      </c>
      <c r="L79" s="116" t="str">
        <f t="shared" si="9"/>
        <v>-</v>
      </c>
      <c r="M79" s="115">
        <v>0</v>
      </c>
      <c r="N79" s="116" t="str">
        <f t="shared" si="10"/>
        <v>-</v>
      </c>
      <c r="O79" s="116">
        <f t="shared" si="11"/>
        <v>-1</v>
      </c>
    </row>
    <row r="80" spans="1:16" x14ac:dyDescent="0.25">
      <c r="A80" s="1">
        <v>6</v>
      </c>
      <c r="B80" s="114" t="s">
        <v>81</v>
      </c>
      <c r="C80" s="115">
        <v>1224</v>
      </c>
      <c r="D80" s="116">
        <v>-5.9907834101382451E-2</v>
      </c>
      <c r="E80" s="115">
        <v>0</v>
      </c>
      <c r="F80" s="116">
        <f t="shared" si="9"/>
        <v>-1</v>
      </c>
      <c r="G80" s="115">
        <v>0</v>
      </c>
      <c r="H80" s="116" t="str">
        <f t="shared" si="9"/>
        <v>-</v>
      </c>
      <c r="I80" s="115">
        <v>0</v>
      </c>
      <c r="J80" s="116" t="str">
        <f t="shared" si="9"/>
        <v>-</v>
      </c>
      <c r="K80" s="115">
        <v>0</v>
      </c>
      <c r="L80" s="116" t="str">
        <f t="shared" si="9"/>
        <v>-</v>
      </c>
      <c r="M80" s="115">
        <v>0</v>
      </c>
      <c r="N80" s="116" t="str">
        <f t="shared" si="10"/>
        <v>-</v>
      </c>
      <c r="O80" s="116">
        <f t="shared" si="11"/>
        <v>-1</v>
      </c>
    </row>
    <row r="81" spans="1:15" x14ac:dyDescent="0.25">
      <c r="A81" s="1">
        <v>7</v>
      </c>
      <c r="B81" s="114" t="s">
        <v>83</v>
      </c>
      <c r="C81" s="115">
        <v>1025</v>
      </c>
      <c r="D81" s="116">
        <v>-0.2407407407407407</v>
      </c>
      <c r="E81" s="115">
        <v>0</v>
      </c>
      <c r="F81" s="116">
        <f t="shared" si="9"/>
        <v>-1</v>
      </c>
      <c r="G81" s="115">
        <v>0</v>
      </c>
      <c r="H81" s="116" t="str">
        <f t="shared" si="9"/>
        <v>-</v>
      </c>
      <c r="I81" s="115">
        <v>0</v>
      </c>
      <c r="J81" s="116" t="str">
        <f t="shared" si="9"/>
        <v>-</v>
      </c>
      <c r="K81" s="115">
        <v>0</v>
      </c>
      <c r="L81" s="116" t="str">
        <f t="shared" si="9"/>
        <v>-</v>
      </c>
      <c r="M81" s="115">
        <v>0</v>
      </c>
      <c r="N81" s="116" t="str">
        <f t="shared" si="10"/>
        <v>-</v>
      </c>
      <c r="O81" s="116">
        <f t="shared" si="11"/>
        <v>-1</v>
      </c>
    </row>
    <row r="82" spans="1:15" x14ac:dyDescent="0.25">
      <c r="A82" s="1">
        <v>8</v>
      </c>
      <c r="B82" s="114" t="s">
        <v>85</v>
      </c>
      <c r="C82" s="115">
        <v>1226</v>
      </c>
      <c r="D82" s="116">
        <v>1.1551155115511635E-2</v>
      </c>
      <c r="E82" s="115">
        <v>0</v>
      </c>
      <c r="F82" s="116">
        <f t="shared" si="9"/>
        <v>-1</v>
      </c>
      <c r="G82" s="115">
        <v>0</v>
      </c>
      <c r="H82" s="116" t="str">
        <f t="shared" si="9"/>
        <v>-</v>
      </c>
      <c r="I82" s="115">
        <v>0</v>
      </c>
      <c r="J82" s="116" t="str">
        <f t="shared" si="9"/>
        <v>-</v>
      </c>
      <c r="K82" s="115">
        <v>0</v>
      </c>
      <c r="L82" s="116" t="str">
        <f t="shared" si="9"/>
        <v>-</v>
      </c>
      <c r="M82" s="115">
        <v>0</v>
      </c>
      <c r="N82" s="116" t="str">
        <f t="shared" si="10"/>
        <v>-</v>
      </c>
      <c r="O82" s="116">
        <f t="shared" si="11"/>
        <v>-1</v>
      </c>
    </row>
    <row r="83" spans="1:15" x14ac:dyDescent="0.25">
      <c r="A83" s="1">
        <v>9</v>
      </c>
      <c r="B83" s="114" t="s">
        <v>87</v>
      </c>
      <c r="C83" s="115">
        <v>1033</v>
      </c>
      <c r="D83" s="116">
        <v>-4.6168051708217916E-2</v>
      </c>
      <c r="E83" s="115">
        <v>0</v>
      </c>
      <c r="F83" s="116">
        <f t="shared" si="9"/>
        <v>-1</v>
      </c>
      <c r="G83" s="115">
        <v>0</v>
      </c>
      <c r="H83" s="116" t="str">
        <f t="shared" si="9"/>
        <v>-</v>
      </c>
      <c r="I83" s="115">
        <v>0</v>
      </c>
      <c r="J83" s="116" t="str">
        <f t="shared" si="9"/>
        <v>-</v>
      </c>
      <c r="K83" s="115">
        <v>0</v>
      </c>
      <c r="L83" s="116" t="str">
        <f t="shared" si="9"/>
        <v>-</v>
      </c>
      <c r="M83" s="115">
        <v>0</v>
      </c>
      <c r="N83" s="116" t="str">
        <f t="shared" si="10"/>
        <v>-</v>
      </c>
      <c r="O83" s="116">
        <f t="shared" si="11"/>
        <v>-1</v>
      </c>
    </row>
    <row r="84" spans="1:15" x14ac:dyDescent="0.25">
      <c r="A84" s="1">
        <v>10</v>
      </c>
      <c r="B84" s="114" t="s">
        <v>89</v>
      </c>
      <c r="C84" s="115">
        <v>1168</v>
      </c>
      <c r="D84" s="116">
        <v>-0.12246431254695722</v>
      </c>
      <c r="E84" s="115">
        <v>0</v>
      </c>
      <c r="F84" s="116">
        <f t="shared" si="9"/>
        <v>-1</v>
      </c>
      <c r="G84" s="115">
        <v>0</v>
      </c>
      <c r="H84" s="116" t="str">
        <f t="shared" si="9"/>
        <v>-</v>
      </c>
      <c r="I84" s="115">
        <v>0</v>
      </c>
      <c r="J84" s="116" t="str">
        <f t="shared" si="9"/>
        <v>-</v>
      </c>
      <c r="K84" s="115">
        <v>0</v>
      </c>
      <c r="L84" s="116" t="str">
        <f t="shared" si="9"/>
        <v>-</v>
      </c>
      <c r="M84" s="115">
        <v>0</v>
      </c>
      <c r="N84" s="116" t="str">
        <f t="shared" si="10"/>
        <v>-</v>
      </c>
      <c r="O84" s="116">
        <f t="shared" si="11"/>
        <v>-1</v>
      </c>
    </row>
    <row r="85" spans="1:15" x14ac:dyDescent="0.25">
      <c r="A85" s="1">
        <v>11</v>
      </c>
      <c r="B85" s="114" t="s">
        <v>91</v>
      </c>
      <c r="C85" s="115">
        <v>930</v>
      </c>
      <c r="D85" s="116">
        <v>-0.1348837209302326</v>
      </c>
      <c r="E85" s="115">
        <v>0</v>
      </c>
      <c r="F85" s="116">
        <f t="shared" si="9"/>
        <v>-1</v>
      </c>
      <c r="G85" s="115">
        <v>0</v>
      </c>
      <c r="H85" s="116" t="str">
        <f t="shared" si="9"/>
        <v>-</v>
      </c>
      <c r="I85" s="115">
        <v>0</v>
      </c>
      <c r="J85" s="116" t="str">
        <f t="shared" si="9"/>
        <v>-</v>
      </c>
      <c r="K85" s="115">
        <v>0</v>
      </c>
      <c r="L85" s="116" t="str">
        <f t="shared" si="9"/>
        <v>-</v>
      </c>
      <c r="M85" s="115"/>
      <c r="N85" s="116" t="str">
        <f t="shared" si="10"/>
        <v>-</v>
      </c>
      <c r="O85" s="116">
        <f t="shared" si="11"/>
        <v>-1</v>
      </c>
    </row>
    <row r="86" spans="1:15" x14ac:dyDescent="0.25">
      <c r="A86" s="1">
        <v>12</v>
      </c>
      <c r="B86" s="114" t="s">
        <v>93</v>
      </c>
      <c r="C86" s="115">
        <v>799</v>
      </c>
      <c r="D86" s="116">
        <v>-0.2049751243781095</v>
      </c>
      <c r="E86" s="115">
        <v>0</v>
      </c>
      <c r="F86" s="116">
        <f t="shared" si="9"/>
        <v>-1</v>
      </c>
      <c r="G86" s="115">
        <v>0</v>
      </c>
      <c r="H86" s="116" t="str">
        <f t="shared" si="9"/>
        <v>-</v>
      </c>
      <c r="I86" s="115">
        <v>0</v>
      </c>
      <c r="J86" s="116" t="str">
        <f t="shared" si="9"/>
        <v>-</v>
      </c>
      <c r="K86" s="115">
        <v>1313</v>
      </c>
      <c r="L86" s="116" t="str">
        <f t="shared" si="9"/>
        <v>-</v>
      </c>
      <c r="M86" s="115"/>
      <c r="N86" s="116">
        <f t="shared" si="10"/>
        <v>-1</v>
      </c>
      <c r="O86" s="116">
        <f t="shared" si="11"/>
        <v>-1</v>
      </c>
    </row>
    <row r="87" spans="1:15" ht="15.75" x14ac:dyDescent="0.25">
      <c r="B87" s="117" t="s">
        <v>30</v>
      </c>
      <c r="C87" s="118">
        <v>12795</v>
      </c>
      <c r="D87" s="119">
        <v>-0.11447158972939309</v>
      </c>
      <c r="E87" s="118">
        <v>0</v>
      </c>
      <c r="F87" s="119">
        <f t="shared" si="9"/>
        <v>-1</v>
      </c>
      <c r="G87" s="118">
        <v>0</v>
      </c>
      <c r="H87" s="119" t="str">
        <f t="shared" si="9"/>
        <v>-</v>
      </c>
      <c r="I87" s="118">
        <v>0</v>
      </c>
      <c r="J87" s="119" t="str">
        <f t="shared" si="9"/>
        <v>-</v>
      </c>
      <c r="K87" s="118">
        <v>0</v>
      </c>
      <c r="L87" s="119" t="str">
        <f t="shared" si="9"/>
        <v>-</v>
      </c>
      <c r="M87" s="118">
        <v>0</v>
      </c>
      <c r="N87" s="119" t="s">
        <v>231</v>
      </c>
      <c r="O87" s="119">
        <v>-1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</sheetData>
  <mergeCells count="32"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25B9-BD38-46D7-AB28-A4AA9900EC26}">
  <sheetPr>
    <tabColor theme="7" tint="0.79998168889431442"/>
  </sheetPr>
  <dimension ref="A4:E111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7" t="s">
        <v>256</v>
      </c>
      <c r="C4" s="267"/>
      <c r="D4" s="267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132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179837</v>
      </c>
      <c r="D8" s="116">
        <f t="shared" ref="D8:D9" si="0">C8/C9-1</f>
        <v>0.116445244598957</v>
      </c>
    </row>
    <row r="9" spans="1:5" x14ac:dyDescent="0.25">
      <c r="A9" s="1"/>
      <c r="B9" s="114">
        <v>2022</v>
      </c>
      <c r="C9" s="115">
        <v>161080</v>
      </c>
      <c r="D9" s="116">
        <f t="shared" si="0"/>
        <v>1.2911925352753757</v>
      </c>
    </row>
    <row r="10" spans="1:5" x14ac:dyDescent="0.25">
      <c r="A10" s="1"/>
      <c r="B10" s="114">
        <v>2021</v>
      </c>
      <c r="C10" s="115">
        <v>70304</v>
      </c>
      <c r="D10" s="116">
        <f>C10/C11-1</f>
        <v>0.27102127890369343</v>
      </c>
    </row>
    <row r="11" spans="1:5" x14ac:dyDescent="0.25">
      <c r="A11" s="1" t="s">
        <v>72</v>
      </c>
      <c r="B11" s="114">
        <v>2020</v>
      </c>
      <c r="C11" s="115">
        <v>55313</v>
      </c>
      <c r="D11" s="116">
        <f t="shared" ref="D11:D20" si="1">C11/C12-1</f>
        <v>-0.59662646033574962</v>
      </c>
    </row>
    <row r="12" spans="1:5" x14ac:dyDescent="0.25">
      <c r="A12" s="1" t="s">
        <v>74</v>
      </c>
      <c r="B12" s="114">
        <v>2019</v>
      </c>
      <c r="C12" s="115">
        <v>137126</v>
      </c>
      <c r="D12" s="116">
        <f t="shared" si="1"/>
        <v>1.7898758775871659E-3</v>
      </c>
    </row>
    <row r="13" spans="1:5" x14ac:dyDescent="0.25">
      <c r="A13" s="1" t="s">
        <v>76</v>
      </c>
      <c r="B13" s="114">
        <v>2018</v>
      </c>
      <c r="C13" s="115">
        <v>136881</v>
      </c>
      <c r="D13" s="116">
        <f t="shared" si="1"/>
        <v>-1.1675258848503178E-2</v>
      </c>
    </row>
    <row r="14" spans="1:5" x14ac:dyDescent="0.25">
      <c r="A14" s="1" t="s">
        <v>78</v>
      </c>
      <c r="B14" s="114">
        <v>2017</v>
      </c>
      <c r="C14" s="115">
        <v>138498</v>
      </c>
      <c r="D14" s="116">
        <f>C14/C15-1</f>
        <v>1.9920025332675451E-2</v>
      </c>
    </row>
    <row r="15" spans="1:5" x14ac:dyDescent="0.25">
      <c r="A15" s="1" t="s">
        <v>80</v>
      </c>
      <c r="B15" s="114">
        <v>2016</v>
      </c>
      <c r="C15" s="115">
        <v>135793</v>
      </c>
      <c r="D15" s="116">
        <f>C15/C16-1</f>
        <v>-2.5168881327216952E-2</v>
      </c>
    </row>
    <row r="16" spans="1:5" x14ac:dyDescent="0.25">
      <c r="A16" s="1" t="s">
        <v>82</v>
      </c>
      <c r="B16" s="114">
        <v>2015</v>
      </c>
      <c r="C16" s="115">
        <v>139299</v>
      </c>
      <c r="D16" s="116">
        <f t="shared" si="1"/>
        <v>5.4113569634046677E-2</v>
      </c>
    </row>
    <row r="17" spans="1:5" x14ac:dyDescent="0.25">
      <c r="A17" s="1" t="s">
        <v>84</v>
      </c>
      <c r="B17" s="114">
        <v>2014</v>
      </c>
      <c r="C17" s="115">
        <v>132148</v>
      </c>
      <c r="D17" s="116">
        <f t="shared" si="1"/>
        <v>6.8110096186568825E-5</v>
      </c>
    </row>
    <row r="18" spans="1:5" x14ac:dyDescent="0.25">
      <c r="A18" s="1" t="s">
        <v>86</v>
      </c>
      <c r="B18" s="114">
        <v>2013</v>
      </c>
      <c r="C18" s="115">
        <v>132139</v>
      </c>
      <c r="D18" s="116">
        <f t="shared" si="1"/>
        <v>5.9663670117643175E-2</v>
      </c>
    </row>
    <row r="19" spans="1:5" x14ac:dyDescent="0.25">
      <c r="A19" s="1" t="s">
        <v>88</v>
      </c>
      <c r="B19" s="114">
        <v>2012</v>
      </c>
      <c r="C19" s="115">
        <v>124699</v>
      </c>
      <c r="D19" s="116">
        <f>C19/C20-1</f>
        <v>6.8882164868038664E-2</v>
      </c>
    </row>
    <row r="20" spans="1:5" x14ac:dyDescent="0.25">
      <c r="A20" s="1" t="s">
        <v>90</v>
      </c>
      <c r="B20" s="114">
        <v>2011</v>
      </c>
      <c r="C20" s="115">
        <v>116663</v>
      </c>
      <c r="D20" s="116">
        <f t="shared" si="1"/>
        <v>0.36412852833189113</v>
      </c>
    </row>
    <row r="21" spans="1:5" x14ac:dyDescent="0.25">
      <c r="A21" s="1" t="s">
        <v>92</v>
      </c>
      <c r="B21" s="114">
        <v>2010</v>
      </c>
      <c r="C21" s="115">
        <v>85522</v>
      </c>
      <c r="D21" s="116"/>
    </row>
    <row r="22" spans="1:5" ht="6" customHeight="1" x14ac:dyDescent="0.25"/>
    <row r="23" spans="1:5" x14ac:dyDescent="0.25">
      <c r="B23" s="105" t="s">
        <v>55</v>
      </c>
      <c r="C23" s="105"/>
      <c r="D23" s="105"/>
    </row>
    <row r="26" spans="1:5" ht="48.75" customHeight="1" thickBot="1" x14ac:dyDescent="0.3">
      <c r="B26" s="267" t="s">
        <v>257</v>
      </c>
      <c r="C26" s="267"/>
      <c r="D26" s="267"/>
      <c r="E26" s="1" t="s">
        <v>94</v>
      </c>
    </row>
    <row r="27" spans="1:5" ht="10.5" customHeight="1" thickBot="1" x14ac:dyDescent="0.3">
      <c r="B27" s="106"/>
      <c r="C27" s="107"/>
      <c r="D27" s="106"/>
      <c r="E27" s="1" t="s">
        <v>95</v>
      </c>
    </row>
    <row r="28" spans="1:5" ht="22.5" thickTop="1" thickBot="1" x14ac:dyDescent="0.3">
      <c r="B28" s="121" t="s">
        <v>96</v>
      </c>
      <c r="C28" s="292" t="s">
        <v>137</v>
      </c>
      <c r="D28" s="293"/>
    </row>
    <row r="29" spans="1:5" ht="16.5" thickTop="1" thickBot="1" x14ac:dyDescent="0.3">
      <c r="B29" s="85"/>
      <c r="C29" s="111" t="s">
        <v>138</v>
      </c>
      <c r="D29" s="112" t="s">
        <v>139</v>
      </c>
    </row>
    <row r="30" spans="1:5" x14ac:dyDescent="0.25">
      <c r="B30" s="114">
        <v>2023</v>
      </c>
      <c r="C30" s="115">
        <v>170958</v>
      </c>
      <c r="D30" s="116">
        <f t="shared" ref="D30:D31" si="2">C30/C31-1</f>
        <v>0.12863678675407497</v>
      </c>
    </row>
    <row r="31" spans="1:5" x14ac:dyDescent="0.25">
      <c r="B31" s="114">
        <v>2022</v>
      </c>
      <c r="C31" s="115">
        <v>151473</v>
      </c>
      <c r="D31" s="116">
        <f t="shared" si="2"/>
        <v>1.4423250564334085</v>
      </c>
    </row>
    <row r="32" spans="1:5" x14ac:dyDescent="0.25">
      <c r="B32" s="114">
        <v>2021</v>
      </c>
      <c r="C32" s="115">
        <v>62020</v>
      </c>
      <c r="D32" s="116">
        <f>C32/C33-1</f>
        <v>0.14696798772030406</v>
      </c>
    </row>
    <row r="33" spans="2:5" x14ac:dyDescent="0.25">
      <c r="B33" s="114">
        <v>2020</v>
      </c>
      <c r="C33" s="115">
        <v>54073</v>
      </c>
      <c r="D33" s="116">
        <f t="shared" ref="D33:D42" si="3">C33/C34-1</f>
        <v>-0.60050091612979495</v>
      </c>
    </row>
    <row r="34" spans="2:5" x14ac:dyDescent="0.25">
      <c r="B34" s="114">
        <v>2019</v>
      </c>
      <c r="C34" s="115">
        <v>135352</v>
      </c>
      <c r="D34" s="116">
        <f t="shared" si="3"/>
        <v>4.2216006469659728E-3</v>
      </c>
    </row>
    <row r="35" spans="2:5" x14ac:dyDescent="0.25">
      <c r="B35" s="114">
        <v>2018</v>
      </c>
      <c r="C35" s="115">
        <v>134783</v>
      </c>
      <c r="D35" s="116">
        <f t="shared" si="3"/>
        <v>-6.611143867924496E-3</v>
      </c>
    </row>
    <row r="36" spans="2:5" x14ac:dyDescent="0.25">
      <c r="B36" s="114">
        <v>2017</v>
      </c>
      <c r="C36" s="115">
        <v>135680</v>
      </c>
      <c r="D36" s="116">
        <f>C36/C37-1</f>
        <v>1.7610176101761077E-2</v>
      </c>
    </row>
    <row r="37" spans="2:5" x14ac:dyDescent="0.25">
      <c r="B37" s="114">
        <v>2016</v>
      </c>
      <c r="C37" s="115">
        <v>133332</v>
      </c>
      <c r="D37" s="116">
        <f>C37/C38-1</f>
        <v>-3.1629710865949567E-2</v>
      </c>
    </row>
    <row r="38" spans="2:5" x14ac:dyDescent="0.25">
      <c r="B38" s="114">
        <v>2015</v>
      </c>
      <c r="C38" s="115">
        <v>137687</v>
      </c>
      <c r="D38" s="116">
        <f t="shared" si="3"/>
        <v>5.9049303899699979E-2</v>
      </c>
    </row>
    <row r="39" spans="2:5" x14ac:dyDescent="0.25">
      <c r="B39" s="114">
        <v>2014</v>
      </c>
      <c r="C39" s="115">
        <v>130010</v>
      </c>
      <c r="D39" s="116">
        <f t="shared" si="3"/>
        <v>-3.3118167461400061E-3</v>
      </c>
    </row>
    <row r="40" spans="2:5" x14ac:dyDescent="0.25">
      <c r="B40" s="114">
        <v>2013</v>
      </c>
      <c r="C40" s="115">
        <v>130442</v>
      </c>
      <c r="D40" s="116">
        <f t="shared" si="3"/>
        <v>5.8808250200897749E-2</v>
      </c>
    </row>
    <row r="41" spans="2:5" x14ac:dyDescent="0.25">
      <c r="B41" s="114">
        <v>2012</v>
      </c>
      <c r="C41" s="115">
        <v>123197</v>
      </c>
      <c r="D41" s="116">
        <f>C41/C42-1</f>
        <v>6.8574303284731686E-2</v>
      </c>
    </row>
    <row r="42" spans="2:5" x14ac:dyDescent="0.25">
      <c r="B42" s="114">
        <v>2011</v>
      </c>
      <c r="C42" s="115">
        <v>115291</v>
      </c>
      <c r="D42" s="116">
        <f t="shared" si="3"/>
        <v>0.36775731979310011</v>
      </c>
    </row>
    <row r="43" spans="2:5" x14ac:dyDescent="0.25">
      <c r="B43" s="114">
        <v>2010</v>
      </c>
      <c r="C43" s="115">
        <v>84292</v>
      </c>
      <c r="D43" s="116"/>
    </row>
    <row r="44" spans="2:5" ht="6" customHeight="1" x14ac:dyDescent="0.25"/>
    <row r="45" spans="2:5" x14ac:dyDescent="0.25">
      <c r="B45" s="105" t="s">
        <v>55</v>
      </c>
      <c r="C45" s="105"/>
      <c r="D45" s="105"/>
    </row>
    <row r="48" spans="2:5" ht="48.75" customHeight="1" thickBot="1" x14ac:dyDescent="0.3">
      <c r="B48" s="267" t="s">
        <v>258</v>
      </c>
      <c r="C48" s="267"/>
      <c r="D48" s="267"/>
      <c r="E48" s="1" t="s">
        <v>98</v>
      </c>
    </row>
    <row r="49" spans="1:5" ht="10.5" customHeight="1" thickBot="1" x14ac:dyDescent="0.3">
      <c r="B49" s="106"/>
      <c r="C49" s="107"/>
      <c r="D49" s="106"/>
      <c r="E49" s="1" t="s">
        <v>99</v>
      </c>
    </row>
    <row r="50" spans="1:5" ht="22.5" thickTop="1" thickBot="1" x14ac:dyDescent="0.3">
      <c r="B50" s="109"/>
      <c r="C50" s="292" t="s">
        <v>140</v>
      </c>
      <c r="D50" s="293"/>
    </row>
    <row r="51" spans="1:5" ht="16.5" thickTop="1" thickBot="1" x14ac:dyDescent="0.3">
      <c r="B51" s="85"/>
      <c r="C51" s="111" t="s">
        <v>138</v>
      </c>
      <c r="D51" s="112" t="s">
        <v>139</v>
      </c>
    </row>
    <row r="52" spans="1:5" x14ac:dyDescent="0.25">
      <c r="A52" s="1">
        <v>1</v>
      </c>
      <c r="B52" s="114">
        <v>2023</v>
      </c>
      <c r="C52" s="115">
        <v>0</v>
      </c>
      <c r="D52" s="116" t="e">
        <f t="shared" ref="D52:D53" si="4">C52/C53-1</f>
        <v>#DIV/0!</v>
      </c>
    </row>
    <row r="53" spans="1:5" x14ac:dyDescent="0.25">
      <c r="A53" s="1"/>
      <c r="B53" s="114">
        <v>2022</v>
      </c>
      <c r="C53" s="115">
        <v>0</v>
      </c>
      <c r="D53" s="116" t="e">
        <f t="shared" si="4"/>
        <v>#DIV/0!</v>
      </c>
    </row>
    <row r="54" spans="1:5" x14ac:dyDescent="0.25">
      <c r="A54" s="1"/>
      <c r="B54" s="114">
        <v>2021</v>
      </c>
      <c r="C54" s="115">
        <v>0</v>
      </c>
      <c r="D54" s="116" t="e">
        <f>C54/C55-1</f>
        <v>#DIV/0!</v>
      </c>
    </row>
    <row r="55" spans="1:5" x14ac:dyDescent="0.25">
      <c r="A55" s="1">
        <v>2</v>
      </c>
      <c r="B55" s="114">
        <v>2020</v>
      </c>
      <c r="C55" s="115">
        <v>0</v>
      </c>
      <c r="D55" s="116">
        <f t="shared" ref="D55:D64" si="5">C55/C56-1</f>
        <v>-1</v>
      </c>
    </row>
    <row r="56" spans="1:5" x14ac:dyDescent="0.25">
      <c r="A56" s="1">
        <v>3</v>
      </c>
      <c r="B56" s="114">
        <v>2019</v>
      </c>
      <c r="C56" s="115">
        <v>122557</v>
      </c>
      <c r="D56" s="116">
        <f t="shared" si="5"/>
        <v>1.8473581863812427E-2</v>
      </c>
    </row>
    <row r="57" spans="1:5" x14ac:dyDescent="0.25">
      <c r="A57" s="1">
        <v>4</v>
      </c>
      <c r="B57" s="114">
        <v>2018</v>
      </c>
      <c r="C57" s="115">
        <v>120334</v>
      </c>
      <c r="D57" s="116">
        <f t="shared" si="5"/>
        <v>9.1326271493869182E-2</v>
      </c>
    </row>
    <row r="58" spans="1:5" x14ac:dyDescent="0.25">
      <c r="A58" s="1">
        <v>5</v>
      </c>
      <c r="B58" s="114">
        <v>2017</v>
      </c>
      <c r="C58" s="115">
        <v>110264</v>
      </c>
      <c r="D58" s="116">
        <f>C58/C59-1</f>
        <v>0.22168055309342316</v>
      </c>
    </row>
    <row r="59" spans="1:5" x14ac:dyDescent="0.25">
      <c r="A59" s="1">
        <v>6</v>
      </c>
      <c r="B59" s="114">
        <v>2016</v>
      </c>
      <c r="C59" s="115">
        <v>90256</v>
      </c>
      <c r="D59" s="116">
        <f>C59/C60-1</f>
        <v>-4.27219888846464E-2</v>
      </c>
    </row>
    <row r="60" spans="1:5" x14ac:dyDescent="0.25">
      <c r="A60" s="1">
        <v>7</v>
      </c>
      <c r="B60" s="114">
        <v>2015</v>
      </c>
      <c r="C60" s="115">
        <v>94284</v>
      </c>
      <c r="D60" s="116">
        <f t="shared" si="5"/>
        <v>4.5173662902193712E-3</v>
      </c>
    </row>
    <row r="61" spans="1:5" x14ac:dyDescent="0.25">
      <c r="A61" s="1">
        <v>8</v>
      </c>
      <c r="B61" s="114">
        <v>2014</v>
      </c>
      <c r="C61" s="115">
        <v>93860</v>
      </c>
      <c r="D61" s="116">
        <f t="shared" si="5"/>
        <v>2.8726750621992814E-2</v>
      </c>
    </row>
    <row r="62" spans="1:5" x14ac:dyDescent="0.25">
      <c r="A62" s="1">
        <v>9</v>
      </c>
      <c r="B62" s="114">
        <v>2013</v>
      </c>
      <c r="C62" s="115">
        <v>91239</v>
      </c>
      <c r="D62" s="116">
        <f t="shared" si="5"/>
        <v>5.4981268211460987E-2</v>
      </c>
    </row>
    <row r="63" spans="1:5" x14ac:dyDescent="0.25">
      <c r="A63" s="1">
        <v>10</v>
      </c>
      <c r="B63" s="114">
        <v>2012</v>
      </c>
      <c r="C63" s="115">
        <v>86484</v>
      </c>
      <c r="D63" s="116">
        <f>C63/C64-1</f>
        <v>4.4089240873092628E-2</v>
      </c>
    </row>
    <row r="64" spans="1:5" x14ac:dyDescent="0.25">
      <c r="A64" s="1">
        <v>11</v>
      </c>
      <c r="B64" s="114">
        <v>2011</v>
      </c>
      <c r="C64" s="115">
        <v>82832</v>
      </c>
      <c r="D64" s="116">
        <f t="shared" si="5"/>
        <v>0.5953775038520801</v>
      </c>
    </row>
    <row r="65" spans="1:5" x14ac:dyDescent="0.25">
      <c r="A65" s="1">
        <v>12</v>
      </c>
      <c r="B65" s="114">
        <v>2010</v>
      </c>
      <c r="C65" s="115">
        <v>51920</v>
      </c>
      <c r="D65" s="116"/>
    </row>
    <row r="66" spans="1:5" ht="6" customHeight="1" x14ac:dyDescent="0.25"/>
    <row r="67" spans="1:5" x14ac:dyDescent="0.25">
      <c r="B67" s="105" t="s">
        <v>55</v>
      </c>
      <c r="C67" s="105"/>
      <c r="D67" s="105"/>
    </row>
    <row r="70" spans="1:5" ht="48.75" customHeight="1" thickBot="1" x14ac:dyDescent="0.3">
      <c r="B70" s="267" t="s">
        <v>141</v>
      </c>
      <c r="C70" s="267"/>
      <c r="D70" s="267"/>
      <c r="E70" s="1" t="s">
        <v>101</v>
      </c>
    </row>
    <row r="71" spans="1:5" ht="10.5" customHeight="1" thickBot="1" x14ac:dyDescent="0.3">
      <c r="B71" s="106"/>
      <c r="C71" s="107"/>
      <c r="D71" s="106"/>
      <c r="E71" s="1" t="s">
        <v>102</v>
      </c>
    </row>
    <row r="72" spans="1:5" ht="22.5" thickTop="1" thickBot="1" x14ac:dyDescent="0.3">
      <c r="B72" s="109"/>
      <c r="C72" s="292" t="s">
        <v>142</v>
      </c>
      <c r="D72" s="293"/>
    </row>
    <row r="73" spans="1:5" ht="16.5" thickTop="1" thickBot="1" x14ac:dyDescent="0.3">
      <c r="B73" s="85"/>
      <c r="C73" s="111" t="s">
        <v>138</v>
      </c>
      <c r="D73" s="112" t="s">
        <v>139</v>
      </c>
    </row>
    <row r="74" spans="1:5" x14ac:dyDescent="0.25">
      <c r="A74" s="1">
        <v>1</v>
      </c>
      <c r="B74" s="114">
        <v>2023</v>
      </c>
      <c r="C74" s="115">
        <v>0</v>
      </c>
      <c r="D74" s="116" t="e">
        <f t="shared" ref="D74:D75" si="6">C74/C75-1</f>
        <v>#DIV/0!</v>
      </c>
    </row>
    <row r="75" spans="1:5" x14ac:dyDescent="0.25">
      <c r="A75" s="1"/>
      <c r="B75" s="114">
        <v>2022</v>
      </c>
      <c r="C75" s="115">
        <v>0</v>
      </c>
      <c r="D75" s="116" t="e">
        <f t="shared" si="6"/>
        <v>#DIV/0!</v>
      </c>
    </row>
    <row r="76" spans="1:5" x14ac:dyDescent="0.25">
      <c r="A76" s="1"/>
      <c r="B76" s="114">
        <v>2021</v>
      </c>
      <c r="C76" s="115">
        <v>0</v>
      </c>
      <c r="D76" s="116" t="e">
        <f>C76/C77-1</f>
        <v>#DIV/0!</v>
      </c>
    </row>
    <row r="77" spans="1:5" x14ac:dyDescent="0.25">
      <c r="A77" s="1">
        <v>2</v>
      </c>
      <c r="B77" s="114">
        <v>2020</v>
      </c>
      <c r="C77" s="115">
        <v>0</v>
      </c>
      <c r="D77" s="116">
        <f t="shared" ref="D77:D79" si="7">C77/C78-1</f>
        <v>-1</v>
      </c>
    </row>
    <row r="78" spans="1:5" x14ac:dyDescent="0.25">
      <c r="A78" s="1">
        <v>3</v>
      </c>
      <c r="B78" s="114">
        <v>2019</v>
      </c>
      <c r="C78" s="115">
        <v>12795</v>
      </c>
      <c r="D78" s="116">
        <f t="shared" si="7"/>
        <v>-0.11447158972939309</v>
      </c>
    </row>
    <row r="79" spans="1:5" x14ac:dyDescent="0.25">
      <c r="A79" s="1">
        <v>4</v>
      </c>
      <c r="B79" s="114">
        <v>2018</v>
      </c>
      <c r="C79" s="115">
        <v>14449</v>
      </c>
      <c r="D79" s="116">
        <f t="shared" si="7"/>
        <v>-0.43149984261882279</v>
      </c>
    </row>
    <row r="80" spans="1:5" x14ac:dyDescent="0.25">
      <c r="A80" s="1">
        <v>5</v>
      </c>
      <c r="B80" s="114">
        <v>2017</v>
      </c>
      <c r="C80" s="115">
        <v>25416</v>
      </c>
      <c r="D80" s="116">
        <f>C80/C81-1</f>
        <v>-0.40997307085151824</v>
      </c>
    </row>
    <row r="81" spans="1:5" x14ac:dyDescent="0.25">
      <c r="A81" s="1">
        <v>6</v>
      </c>
      <c r="B81" s="114">
        <v>2016</v>
      </c>
      <c r="C81" s="115">
        <v>43076</v>
      </c>
      <c r="D81" s="116">
        <f>C81/C82-1</f>
        <v>-7.5340414257079047E-3</v>
      </c>
    </row>
    <row r="82" spans="1:5" x14ac:dyDescent="0.25">
      <c r="A82" s="1">
        <v>7</v>
      </c>
      <c r="B82" s="114">
        <v>2015</v>
      </c>
      <c r="C82" s="115">
        <v>43403</v>
      </c>
      <c r="D82" s="116">
        <f t="shared" ref="D82:D84" si="8">C82/C83-1</f>
        <v>0.20063623789764873</v>
      </c>
    </row>
    <row r="83" spans="1:5" x14ac:dyDescent="0.25">
      <c r="A83" s="1">
        <v>8</v>
      </c>
      <c r="B83" s="114">
        <v>2014</v>
      </c>
      <c r="C83" s="115">
        <v>36150</v>
      </c>
      <c r="D83" s="116">
        <f t="shared" si="8"/>
        <v>-7.7876693110221162E-2</v>
      </c>
    </row>
    <row r="84" spans="1:5" x14ac:dyDescent="0.25">
      <c r="A84" s="1">
        <v>9</v>
      </c>
      <c r="B84" s="114">
        <v>2013</v>
      </c>
      <c r="C84" s="115">
        <v>39203</v>
      </c>
      <c r="D84" s="116">
        <f t="shared" si="8"/>
        <v>6.782338681121125E-2</v>
      </c>
    </row>
    <row r="85" spans="1:5" x14ac:dyDescent="0.25">
      <c r="A85" s="1">
        <v>10</v>
      </c>
      <c r="B85" s="114">
        <v>2012</v>
      </c>
      <c r="C85" s="115">
        <v>36713</v>
      </c>
      <c r="D85" s="116">
        <f>C85/C86-1</f>
        <v>0.13105764194830405</v>
      </c>
    </row>
    <row r="86" spans="1:5" x14ac:dyDescent="0.25">
      <c r="A86" s="1">
        <v>11</v>
      </c>
      <c r="B86" s="114">
        <v>2011</v>
      </c>
      <c r="C86" s="115">
        <v>32459</v>
      </c>
      <c r="D86" s="116">
        <f t="shared" ref="D86" si="9">C86/C87-1</f>
        <v>2.6875077227233035E-3</v>
      </c>
    </row>
    <row r="87" spans="1:5" x14ac:dyDescent="0.25">
      <c r="A87" s="1">
        <v>12</v>
      </c>
      <c r="B87" s="114">
        <v>2010</v>
      </c>
      <c r="C87" s="115">
        <v>32372</v>
      </c>
      <c r="D87" s="116"/>
    </row>
    <row r="88" spans="1:5" ht="6" customHeight="1" x14ac:dyDescent="0.25"/>
    <row r="89" spans="1:5" x14ac:dyDescent="0.25">
      <c r="B89" s="105" t="s">
        <v>55</v>
      </c>
      <c r="C89" s="105"/>
      <c r="D89" s="105"/>
    </row>
    <row r="92" spans="1:5" ht="48.75" customHeight="1" thickBot="1" x14ac:dyDescent="0.3">
      <c r="B92" s="267" t="s">
        <v>259</v>
      </c>
      <c r="C92" s="267"/>
      <c r="D92" s="267"/>
      <c r="E92" s="1" t="s">
        <v>114</v>
      </c>
    </row>
    <row r="93" spans="1:5" ht="10.5" customHeight="1" thickBot="1" x14ac:dyDescent="0.3">
      <c r="B93" s="106"/>
      <c r="C93" s="107"/>
      <c r="D93" s="106"/>
      <c r="E93" s="1" t="s">
        <v>115</v>
      </c>
    </row>
    <row r="94" spans="1:5" ht="22.5" thickTop="1" thickBot="1" x14ac:dyDescent="0.3">
      <c r="B94" s="121" t="s">
        <v>96</v>
      </c>
      <c r="C94" s="292" t="s">
        <v>32</v>
      </c>
      <c r="D94" s="293"/>
    </row>
    <row r="95" spans="1:5" ht="16.5" thickTop="1" thickBot="1" x14ac:dyDescent="0.3">
      <c r="B95" s="85"/>
      <c r="C95" s="111" t="s">
        <v>138</v>
      </c>
      <c r="D95" s="112" t="s">
        <v>139</v>
      </c>
    </row>
    <row r="96" spans="1:5" x14ac:dyDescent="0.25">
      <c r="B96" s="114">
        <v>2023</v>
      </c>
      <c r="C96" s="115" t="s">
        <v>231</v>
      </c>
      <c r="D96" s="116" t="e">
        <f t="shared" ref="D96:D108" si="10">C96/C97-1</f>
        <v>#VALUE!</v>
      </c>
    </row>
    <row r="97" spans="2:4" x14ac:dyDescent="0.25">
      <c r="B97" s="114">
        <v>2022</v>
      </c>
      <c r="C97" s="115" t="s">
        <v>231</v>
      </c>
      <c r="D97" s="116" t="e">
        <f t="shared" si="10"/>
        <v>#VALUE!</v>
      </c>
    </row>
    <row r="98" spans="2:4" x14ac:dyDescent="0.25">
      <c r="B98" s="114">
        <v>2021</v>
      </c>
      <c r="C98" s="115" t="s">
        <v>231</v>
      </c>
      <c r="D98" s="116" t="e">
        <f t="shared" si="10"/>
        <v>#VALUE!</v>
      </c>
    </row>
    <row r="99" spans="2:4" x14ac:dyDescent="0.25">
      <c r="B99" s="114">
        <v>2020</v>
      </c>
      <c r="C99" s="115" t="s">
        <v>231</v>
      </c>
      <c r="D99" s="116" t="e">
        <f t="shared" si="10"/>
        <v>#VALUE!</v>
      </c>
    </row>
    <row r="100" spans="2:4" x14ac:dyDescent="0.25">
      <c r="B100" s="114">
        <v>2019</v>
      </c>
      <c r="C100" s="115" t="s">
        <v>231</v>
      </c>
      <c r="D100" s="116" t="e">
        <f t="shared" si="10"/>
        <v>#VALUE!</v>
      </c>
    </row>
    <row r="101" spans="2:4" x14ac:dyDescent="0.25">
      <c r="B101" s="114">
        <v>2018</v>
      </c>
      <c r="C101" s="115" t="s">
        <v>231</v>
      </c>
      <c r="D101" s="116" t="e">
        <f t="shared" si="10"/>
        <v>#VALUE!</v>
      </c>
    </row>
    <row r="102" spans="2:4" x14ac:dyDescent="0.25">
      <c r="B102" s="114">
        <v>2017</v>
      </c>
      <c r="C102" s="115" t="s">
        <v>231</v>
      </c>
      <c r="D102" s="116" t="e">
        <f t="shared" si="10"/>
        <v>#VALUE!</v>
      </c>
    </row>
    <row r="103" spans="2:4" x14ac:dyDescent="0.25">
      <c r="B103" s="114">
        <v>2016</v>
      </c>
      <c r="C103" s="115" t="s">
        <v>231</v>
      </c>
      <c r="D103" s="116" t="e">
        <f t="shared" si="10"/>
        <v>#VALUE!</v>
      </c>
    </row>
    <row r="104" spans="2:4" x14ac:dyDescent="0.25">
      <c r="B104" s="114">
        <v>2015</v>
      </c>
      <c r="C104" s="115" t="s">
        <v>231</v>
      </c>
      <c r="D104" s="116" t="e">
        <f t="shared" si="10"/>
        <v>#VALUE!</v>
      </c>
    </row>
    <row r="105" spans="2:4" x14ac:dyDescent="0.25">
      <c r="B105" s="114">
        <v>2014</v>
      </c>
      <c r="C105" s="115" t="s">
        <v>231</v>
      </c>
      <c r="D105" s="116" t="e">
        <f t="shared" si="10"/>
        <v>#VALUE!</v>
      </c>
    </row>
    <row r="106" spans="2:4" x14ac:dyDescent="0.25">
      <c r="B106" s="114">
        <v>2013</v>
      </c>
      <c r="C106" s="115" t="s">
        <v>231</v>
      </c>
      <c r="D106" s="116" t="e">
        <f t="shared" si="10"/>
        <v>#VALUE!</v>
      </c>
    </row>
    <row r="107" spans="2:4" x14ac:dyDescent="0.25">
      <c r="B107" s="114">
        <v>2012</v>
      </c>
      <c r="C107" s="115" t="s">
        <v>231</v>
      </c>
      <c r="D107" s="116" t="e">
        <f t="shared" si="10"/>
        <v>#VALUE!</v>
      </c>
    </row>
    <row r="108" spans="2:4" x14ac:dyDescent="0.25">
      <c r="B108" s="114">
        <v>2011</v>
      </c>
      <c r="C108" s="115" t="s">
        <v>231</v>
      </c>
      <c r="D108" s="116" t="e">
        <f t="shared" si="10"/>
        <v>#VALUE!</v>
      </c>
    </row>
    <row r="109" spans="2:4" x14ac:dyDescent="0.25">
      <c r="B109" s="114">
        <v>2010</v>
      </c>
      <c r="C109" s="115" t="s">
        <v>231</v>
      </c>
      <c r="D109" s="116"/>
    </row>
    <row r="110" spans="2:4" ht="6" customHeight="1" x14ac:dyDescent="0.25"/>
    <row r="111" spans="2:4" x14ac:dyDescent="0.25">
      <c r="B111" s="105" t="s">
        <v>55</v>
      </c>
      <c r="C111" s="105"/>
      <c r="D111" s="105"/>
    </row>
  </sheetData>
  <mergeCells count="10">
    <mergeCell ref="B70:D70"/>
    <mergeCell ref="C72:D72"/>
    <mergeCell ref="B92:D92"/>
    <mergeCell ref="C94:D94"/>
    <mergeCell ref="B4:D4"/>
    <mergeCell ref="C6:D6"/>
    <mergeCell ref="B26:D26"/>
    <mergeCell ref="C28:D28"/>
    <mergeCell ref="B48:D48"/>
    <mergeCell ref="C50:D5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F4D9-F60A-4FB7-B075-9976B6ACA2F5}">
  <sheetPr>
    <tabColor theme="7" tint="0.79998168889431442"/>
  </sheetPr>
  <dimension ref="A1:X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1" width="9.7109375" customWidth="1"/>
    <col min="12" max="12" width="11.140625" customWidth="1"/>
    <col min="13" max="13" width="12.28515625" customWidth="1"/>
    <col min="19" max="20" width="11.42578125" customWidth="1"/>
    <col min="21" max="22" width="10.42578125" customWidth="1"/>
    <col min="23" max="23" width="11.140625" customWidth="1"/>
    <col min="24" max="24" width="10.42578125" customWidth="1"/>
  </cols>
  <sheetData>
    <row r="1" spans="1:24" ht="42.75" customHeight="1" x14ac:dyDescent="0.25"/>
    <row r="2" spans="1:24" ht="24" x14ac:dyDescent="0.4">
      <c r="B2" s="126"/>
      <c r="C2" s="126"/>
      <c r="D2" s="126"/>
      <c r="E2" s="126"/>
      <c r="F2" s="126"/>
    </row>
    <row r="3" spans="1:24" ht="40.5" customHeight="1" thickBot="1" x14ac:dyDescent="0.3">
      <c r="B3" s="62" t="s">
        <v>143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</row>
    <row r="4" spans="1:24" ht="8.25" customHeight="1" thickBot="1" x14ac:dyDescent="0.3">
      <c r="B4" s="83"/>
      <c r="C4" s="83"/>
      <c r="D4" s="83"/>
      <c r="E4" s="83"/>
      <c r="F4" s="83"/>
      <c r="G4" s="83"/>
      <c r="H4" s="83"/>
      <c r="I4" s="83"/>
      <c r="J4" s="84"/>
      <c r="K4" s="83"/>
      <c r="L4" s="84"/>
      <c r="M4" s="83"/>
      <c r="N4" s="83"/>
      <c r="O4" s="83"/>
      <c r="P4" s="83"/>
      <c r="Q4" s="83"/>
      <c r="R4" s="83"/>
      <c r="S4" s="83"/>
      <c r="T4" s="84"/>
      <c r="U4" s="84"/>
      <c r="V4" s="84"/>
      <c r="W4" s="84"/>
      <c r="X4" s="84"/>
    </row>
    <row r="5" spans="1:24" ht="60.75" thickBot="1" x14ac:dyDescent="0.3">
      <c r="B5" s="85"/>
      <c r="C5" s="127" t="s">
        <v>232</v>
      </c>
      <c r="D5" s="127" t="s">
        <v>260</v>
      </c>
      <c r="E5" s="127" t="s">
        <v>233</v>
      </c>
      <c r="F5" s="127" t="s">
        <v>234</v>
      </c>
      <c r="G5" s="127" t="s">
        <v>235</v>
      </c>
      <c r="H5" s="127" t="s">
        <v>236</v>
      </c>
      <c r="I5" s="128" t="str">
        <f>CONCATENATE("var. ",RIGHT(H5,2),"/",RIGHT(G5,2))</f>
        <v>var. 24/23</v>
      </c>
      <c r="J5" s="128" t="str">
        <f>CONCATENATE("dif. ",RIGHT(H5,2),"/",RIGHT(G5,2))</f>
        <v>dif. 24/23</v>
      </c>
      <c r="K5" s="128" t="str">
        <f>CONCATENATE("var. ",RIGHT(H5,2),"/",RIGHT(C5,2))</f>
        <v>var. 24/19</v>
      </c>
      <c r="L5" s="128" t="str">
        <f>CONCATENATE("dif. ",RIGHT(H5,2),"/",RIGHT(C5,2))</f>
        <v>dif. 24/19</v>
      </c>
      <c r="M5" s="14" t="str">
        <f>CONCATENATE("cuota ",H5)</f>
        <v>cuota acumulado a octubre 2024</v>
      </c>
      <c r="N5" s="14" t="str">
        <f>CONCATENATE("cuota/ total municipio ",RIGHT(H5,2))</f>
        <v>cuota/ total municipio 24</v>
      </c>
      <c r="O5" s="13" t="s">
        <v>226</v>
      </c>
      <c r="P5" s="13" t="s">
        <v>237</v>
      </c>
      <c r="Q5" s="13" t="s">
        <v>227</v>
      </c>
      <c r="R5" s="13" t="s">
        <v>228</v>
      </c>
      <c r="S5" s="13" t="s">
        <v>229</v>
      </c>
      <c r="T5" s="13" t="s">
        <v>230</v>
      </c>
      <c r="U5" s="128" t="str">
        <f>CONCATENATE("var. ",RIGHT(T5,2),"/",RIGHT(S5,2))</f>
        <v>var. 24/23</v>
      </c>
      <c r="V5" s="128" t="str">
        <f>CONCATENATE("dif. ",RIGHT(T5,2),"/",RIGHT(S5,2))</f>
        <v>dif. 24/23</v>
      </c>
      <c r="W5" s="14" t="str">
        <f>CONCATENATE("cuota ",T5)</f>
        <v>cuota octubre 2024</v>
      </c>
      <c r="X5" s="129" t="str">
        <f>CONCATENATE("cuota/ total municipio ",RIGHT(T5,2))</f>
        <v>cuota/ total municipio 24</v>
      </c>
    </row>
    <row r="6" spans="1:24" ht="15.75" x14ac:dyDescent="0.25">
      <c r="B6" s="130" t="s">
        <v>43</v>
      </c>
      <c r="C6" s="131">
        <v>4041070</v>
      </c>
      <c r="D6" s="131">
        <v>1407412</v>
      </c>
      <c r="E6" s="131">
        <v>1678957</v>
      </c>
      <c r="F6" s="131">
        <v>3924823</v>
      </c>
      <c r="G6" s="131">
        <v>4320832</v>
      </c>
      <c r="H6" s="131">
        <v>4588197</v>
      </c>
      <c r="I6" s="132">
        <f>IFERROR(H6/G6-1,"-")</f>
        <v>6.1878129027002293E-2</v>
      </c>
      <c r="J6" s="131">
        <f>IFERROR(H6-G6,"-")</f>
        <v>267365</v>
      </c>
      <c r="K6" s="132">
        <f>IFERROR(H6/C6-1,"-")</f>
        <v>0.13539161657679766</v>
      </c>
      <c r="L6" s="131">
        <f>IFERROR(H6-C6,"-")</f>
        <v>547127</v>
      </c>
      <c r="M6" s="132">
        <f>IFERROR(H6/$H$6,"-")</f>
        <v>1</v>
      </c>
      <c r="N6" s="133">
        <f>H6/H6</f>
        <v>1</v>
      </c>
      <c r="O6" s="131">
        <v>420241</v>
      </c>
      <c r="P6" s="131">
        <v>96220</v>
      </c>
      <c r="Q6" s="131">
        <v>366988</v>
      </c>
      <c r="R6" s="131">
        <v>432738</v>
      </c>
      <c r="S6" s="131">
        <v>471699</v>
      </c>
      <c r="T6" s="131">
        <v>492579</v>
      </c>
      <c r="U6" s="132">
        <f>IFERROR(T6/S6-1,"-")</f>
        <v>4.4265516780828351E-2</v>
      </c>
      <c r="V6" s="131">
        <f t="shared" ref="V6:V57" si="0">T6-S6</f>
        <v>20880</v>
      </c>
      <c r="W6" s="132">
        <f>IFERROR(R6/$R$6,"-")</f>
        <v>1</v>
      </c>
      <c r="X6" s="133">
        <f>IFERROR(T6/T6,"-")</f>
        <v>1</v>
      </c>
    </row>
    <row r="7" spans="1:24" ht="15.75" x14ac:dyDescent="0.25">
      <c r="B7" s="134" t="s">
        <v>60</v>
      </c>
      <c r="C7" s="135">
        <v>2973500</v>
      </c>
      <c r="D7" s="135">
        <v>1075029</v>
      </c>
      <c r="E7" s="135">
        <v>1335956</v>
      </c>
      <c r="F7" s="135">
        <v>3116022</v>
      </c>
      <c r="G7" s="135">
        <v>3408188</v>
      </c>
      <c r="H7" s="135">
        <v>3585143</v>
      </c>
      <c r="I7" s="136">
        <f t="shared" ref="I7:I57" si="1">IFERROR(H7/G7-1,"-")</f>
        <v>5.1920551331088527E-2</v>
      </c>
      <c r="J7" s="135">
        <f t="shared" ref="J7:J57" si="2">IFERROR(H7-G7,"-")</f>
        <v>176955</v>
      </c>
      <c r="K7" s="136">
        <f t="shared" ref="K7:K57" si="3">IFERROR(H7/C7-1,"-")</f>
        <v>0.20569799899108787</v>
      </c>
      <c r="L7" s="135">
        <f t="shared" ref="L7:L57" si="4">IFERROR(H7-C7,"-")</f>
        <v>611643</v>
      </c>
      <c r="M7" s="136">
        <f t="shared" ref="M7:M57" si="5">IFERROR(H7/$H$6,"-")</f>
        <v>0.78138384206257927</v>
      </c>
      <c r="N7" s="136">
        <f>H7/H6</f>
        <v>0.78138384206257927</v>
      </c>
      <c r="O7" s="135">
        <v>320464</v>
      </c>
      <c r="P7" s="135">
        <v>72715</v>
      </c>
      <c r="Q7" s="135">
        <v>297544</v>
      </c>
      <c r="R7" s="135">
        <v>345763</v>
      </c>
      <c r="S7" s="135">
        <v>376210</v>
      </c>
      <c r="T7" s="135">
        <v>387119</v>
      </c>
      <c r="U7" s="136">
        <f t="shared" ref="U7:U57" si="6">IFERROR(T7/S7-1,"-")</f>
        <v>2.899710268201261E-2</v>
      </c>
      <c r="V7" s="135">
        <f t="shared" si="0"/>
        <v>10909</v>
      </c>
      <c r="W7" s="136">
        <f t="shared" ref="W7:W57" si="7">IFERROR(R7/$R$6,"-")</f>
        <v>0.79901233540849192</v>
      </c>
      <c r="X7" s="136">
        <f>IFERROR(T7/T6,"-")</f>
        <v>0.78590236286971227</v>
      </c>
    </row>
    <row r="8" spans="1:24" x14ac:dyDescent="0.25">
      <c r="B8" s="97" t="s">
        <v>140</v>
      </c>
      <c r="C8" s="52">
        <v>2358958</v>
      </c>
      <c r="D8" s="52">
        <v>856735</v>
      </c>
      <c r="E8" s="52">
        <v>1101788</v>
      </c>
      <c r="F8" s="52">
        <v>2565617</v>
      </c>
      <c r="G8" s="52">
        <v>2798721</v>
      </c>
      <c r="H8" s="52">
        <v>2955884</v>
      </c>
      <c r="I8" s="98">
        <f t="shared" si="1"/>
        <v>5.6155293793129113E-2</v>
      </c>
      <c r="J8" s="52">
        <f t="shared" si="2"/>
        <v>157163</v>
      </c>
      <c r="K8" s="98">
        <f t="shared" si="3"/>
        <v>0.25304647221357901</v>
      </c>
      <c r="L8" s="52">
        <f t="shared" si="4"/>
        <v>596926</v>
      </c>
      <c r="M8" s="98">
        <f t="shared" si="5"/>
        <v>0.64423650510211306</v>
      </c>
      <c r="N8" s="98">
        <f>H8/H6</f>
        <v>0.64423650510211306</v>
      </c>
      <c r="O8" s="52">
        <v>258769</v>
      </c>
      <c r="P8" s="52">
        <v>61078</v>
      </c>
      <c r="Q8" s="52">
        <v>245410</v>
      </c>
      <c r="R8" s="52">
        <v>285847</v>
      </c>
      <c r="S8" s="52">
        <v>310856</v>
      </c>
      <c r="T8" s="52">
        <v>321272</v>
      </c>
      <c r="U8" s="98">
        <f t="shared" si="6"/>
        <v>3.3507476130427039E-2</v>
      </c>
      <c r="V8" s="52">
        <f t="shared" si="0"/>
        <v>10416</v>
      </c>
      <c r="W8" s="98">
        <f t="shared" si="7"/>
        <v>0.66055442323068458</v>
      </c>
      <c r="X8" s="98">
        <f>IFERROR(T8/T6,"-")</f>
        <v>0.65222431325736585</v>
      </c>
    </row>
    <row r="9" spans="1:24" x14ac:dyDescent="0.25">
      <c r="B9" s="97" t="s">
        <v>142</v>
      </c>
      <c r="C9" s="52">
        <v>614542</v>
      </c>
      <c r="D9" s="52">
        <v>218294</v>
      </c>
      <c r="E9" s="52">
        <v>234168</v>
      </c>
      <c r="F9" s="52">
        <v>550405</v>
      </c>
      <c r="G9" s="52">
        <v>609467</v>
      </c>
      <c r="H9" s="52">
        <v>629259</v>
      </c>
      <c r="I9" s="98">
        <f t="shared" si="1"/>
        <v>3.2474276704070881E-2</v>
      </c>
      <c r="J9" s="52">
        <f t="shared" si="2"/>
        <v>19792</v>
      </c>
      <c r="K9" s="98">
        <f t="shared" si="3"/>
        <v>2.3947915683549592E-2</v>
      </c>
      <c r="L9" s="52">
        <f t="shared" si="4"/>
        <v>14717</v>
      </c>
      <c r="M9" s="98">
        <f t="shared" si="5"/>
        <v>0.13714733696046616</v>
      </c>
      <c r="N9" s="98">
        <f>H9/H6</f>
        <v>0.13714733696046616</v>
      </c>
      <c r="O9" s="52">
        <v>61695</v>
      </c>
      <c r="P9" s="52">
        <v>11637</v>
      </c>
      <c r="Q9" s="52">
        <v>52134</v>
      </c>
      <c r="R9" s="52">
        <v>59916</v>
      </c>
      <c r="S9" s="52">
        <v>65354</v>
      </c>
      <c r="T9" s="52">
        <v>65847</v>
      </c>
      <c r="U9" s="98">
        <f t="shared" si="6"/>
        <v>7.5435321479939699E-3</v>
      </c>
      <c r="V9" s="52">
        <f t="shared" si="0"/>
        <v>493</v>
      </c>
      <c r="W9" s="98">
        <f t="shared" si="7"/>
        <v>0.13845791217780737</v>
      </c>
      <c r="X9" s="98">
        <f>IFERROR(T9/T6,"-")</f>
        <v>0.13367804961234644</v>
      </c>
    </row>
    <row r="10" spans="1:24" ht="16.5" thickBot="1" x14ac:dyDescent="0.3">
      <c r="B10" s="137" t="s">
        <v>63</v>
      </c>
      <c r="C10" s="138">
        <v>1067570</v>
      </c>
      <c r="D10" s="138">
        <v>326656</v>
      </c>
      <c r="E10" s="138">
        <v>343001</v>
      </c>
      <c r="F10" s="138">
        <v>808801</v>
      </c>
      <c r="G10" s="138">
        <v>912644</v>
      </c>
      <c r="H10" s="138">
        <v>1003054</v>
      </c>
      <c r="I10" s="139">
        <f t="shared" si="1"/>
        <v>9.9063818969937989E-2</v>
      </c>
      <c r="J10" s="138">
        <f t="shared" si="2"/>
        <v>90410</v>
      </c>
      <c r="K10" s="139">
        <f t="shared" si="3"/>
        <v>-6.0432571166293525E-2</v>
      </c>
      <c r="L10" s="138">
        <f t="shared" si="4"/>
        <v>-64516</v>
      </c>
      <c r="M10" s="139">
        <f t="shared" si="5"/>
        <v>0.21861615793742073</v>
      </c>
      <c r="N10" s="139">
        <f>H10/H6</f>
        <v>0.21861615793742073</v>
      </c>
      <c r="O10" s="138">
        <v>99777</v>
      </c>
      <c r="P10" s="138">
        <v>23505</v>
      </c>
      <c r="Q10" s="138">
        <v>69444</v>
      </c>
      <c r="R10" s="138">
        <v>86975</v>
      </c>
      <c r="S10" s="138">
        <v>95489</v>
      </c>
      <c r="T10" s="138">
        <v>105460</v>
      </c>
      <c r="U10" s="139">
        <f t="shared" si="6"/>
        <v>0.10442040444449097</v>
      </c>
      <c r="V10" s="138">
        <f t="shared" si="0"/>
        <v>9971</v>
      </c>
      <c r="W10" s="139">
        <f t="shared" si="7"/>
        <v>0.20098766459150802</v>
      </c>
      <c r="X10" s="139">
        <f>IFERROR(T10/T6,"-")</f>
        <v>0.21409763713028773</v>
      </c>
    </row>
    <row r="11" spans="1:24" ht="15.75" x14ac:dyDescent="0.25">
      <c r="A11" s="140">
        <f>G11/$G$11</f>
        <v>1</v>
      </c>
      <c r="B11" s="130" t="s">
        <v>44</v>
      </c>
      <c r="C11" s="131">
        <v>1485492</v>
      </c>
      <c r="D11" s="131">
        <v>464064</v>
      </c>
      <c r="E11" s="131">
        <v>644673</v>
      </c>
      <c r="F11" s="131">
        <v>1457395</v>
      </c>
      <c r="G11" s="131">
        <v>1572308</v>
      </c>
      <c r="H11" s="131">
        <v>1622538</v>
      </c>
      <c r="I11" s="132">
        <f t="shared" si="1"/>
        <v>3.1946666938029944E-2</v>
      </c>
      <c r="J11" s="131">
        <f t="shared" si="2"/>
        <v>50230</v>
      </c>
      <c r="K11" s="132">
        <f t="shared" si="3"/>
        <v>9.2256302962250958E-2</v>
      </c>
      <c r="L11" s="131">
        <f t="shared" si="4"/>
        <v>137046</v>
      </c>
      <c r="M11" s="132">
        <f t="shared" si="5"/>
        <v>0.353633028398737</v>
      </c>
      <c r="N11" s="133">
        <f>H11/H11</f>
        <v>1</v>
      </c>
      <c r="O11" s="131">
        <v>158662</v>
      </c>
      <c r="P11" s="131">
        <v>29818</v>
      </c>
      <c r="Q11" s="131">
        <v>139108</v>
      </c>
      <c r="R11" s="131">
        <v>159273</v>
      </c>
      <c r="S11" s="131">
        <v>172251</v>
      </c>
      <c r="T11" s="131">
        <v>172855</v>
      </c>
      <c r="U11" s="132">
        <f t="shared" si="6"/>
        <v>3.5065108475422768E-3</v>
      </c>
      <c r="V11" s="131">
        <f t="shared" si="0"/>
        <v>604</v>
      </c>
      <c r="W11" s="132">
        <f t="shared" si="7"/>
        <v>0.36805873299779546</v>
      </c>
      <c r="X11" s="133">
        <f>IFERROR(T11/T11,"-")</f>
        <v>1</v>
      </c>
    </row>
    <row r="12" spans="1:24" ht="15.75" x14ac:dyDescent="0.25">
      <c r="A12" s="140">
        <f>G12/$G$11</f>
        <v>0.81952581809670877</v>
      </c>
      <c r="B12" s="134" t="s">
        <v>60</v>
      </c>
      <c r="C12" s="135">
        <v>1150575</v>
      </c>
      <c r="D12" s="135">
        <v>375814</v>
      </c>
      <c r="E12" s="135">
        <v>547654</v>
      </c>
      <c r="F12" s="135">
        <v>1242545</v>
      </c>
      <c r="G12" s="135">
        <v>1288547</v>
      </c>
      <c r="H12" s="135">
        <v>1320475</v>
      </c>
      <c r="I12" s="136">
        <f t="shared" si="1"/>
        <v>2.4778296794761845E-2</v>
      </c>
      <c r="J12" s="135">
        <f t="shared" si="2"/>
        <v>31928</v>
      </c>
      <c r="K12" s="136">
        <f t="shared" si="3"/>
        <v>0.14766529778588966</v>
      </c>
      <c r="L12" s="135">
        <f t="shared" si="4"/>
        <v>169900</v>
      </c>
      <c r="M12" s="136">
        <f t="shared" si="5"/>
        <v>0.28779823534168214</v>
      </c>
      <c r="N12" s="136">
        <f>H12/H11</f>
        <v>0.81383301962727528</v>
      </c>
      <c r="O12" s="135">
        <v>127037</v>
      </c>
      <c r="P12" s="135">
        <v>23037</v>
      </c>
      <c r="Q12" s="135">
        <v>122247</v>
      </c>
      <c r="R12" s="135">
        <v>135198</v>
      </c>
      <c r="S12" s="135">
        <v>143593</v>
      </c>
      <c r="T12" s="135">
        <v>140283</v>
      </c>
      <c r="U12" s="136">
        <f t="shared" si="6"/>
        <v>-2.3051262944572493E-2</v>
      </c>
      <c r="V12" s="135">
        <f t="shared" si="0"/>
        <v>-3310</v>
      </c>
      <c r="W12" s="136">
        <f t="shared" si="7"/>
        <v>0.31242460796139926</v>
      </c>
      <c r="X12" s="136">
        <f>IFERROR(T12/T11,"-")</f>
        <v>0.81156460617280379</v>
      </c>
    </row>
    <row r="13" spans="1:24" x14ac:dyDescent="0.25">
      <c r="A13" s="140">
        <f>G13/$G$11</f>
        <v>0.73127720522950979</v>
      </c>
      <c r="B13" s="97" t="s">
        <v>140</v>
      </c>
      <c r="C13" s="52">
        <v>967103</v>
      </c>
      <c r="D13" s="52">
        <v>335669</v>
      </c>
      <c r="E13" s="52">
        <v>506074</v>
      </c>
      <c r="F13" s="52">
        <v>1107316</v>
      </c>
      <c r="G13" s="52">
        <v>1149793</v>
      </c>
      <c r="H13" s="52">
        <v>1192213</v>
      </c>
      <c r="I13" s="98">
        <f t="shared" si="1"/>
        <v>3.6893597369265674E-2</v>
      </c>
      <c r="J13" s="52">
        <f t="shared" si="2"/>
        <v>42420</v>
      </c>
      <c r="K13" s="98">
        <f t="shared" si="3"/>
        <v>0.23276734742835048</v>
      </c>
      <c r="L13" s="52">
        <f t="shared" si="4"/>
        <v>225110</v>
      </c>
      <c r="M13" s="98">
        <f t="shared" si="5"/>
        <v>0.25984346356531768</v>
      </c>
      <c r="N13" s="98">
        <f>H13/H11</f>
        <v>0.73478279091152254</v>
      </c>
      <c r="O13" s="52">
        <v>108418</v>
      </c>
      <c r="P13" s="52">
        <v>22497</v>
      </c>
      <c r="Q13" s="52">
        <v>107685</v>
      </c>
      <c r="R13" s="52">
        <v>119950</v>
      </c>
      <c r="S13" s="52">
        <v>128570</v>
      </c>
      <c r="T13" s="52">
        <v>127297</v>
      </c>
      <c r="U13" s="98">
        <f t="shared" si="6"/>
        <v>-9.9012211246791715E-3</v>
      </c>
      <c r="V13" s="52">
        <f t="shared" si="0"/>
        <v>-1273</v>
      </c>
      <c r="W13" s="98">
        <f t="shared" si="7"/>
        <v>0.27718850667147327</v>
      </c>
      <c r="X13" s="98">
        <f>IFERROR(T13/T11,"-")</f>
        <v>0.73643805501721094</v>
      </c>
    </row>
    <row r="14" spans="1:24" x14ac:dyDescent="0.25">
      <c r="A14" s="140">
        <f>G14/$G$11</f>
        <v>8.8248612867199053E-2</v>
      </c>
      <c r="B14" s="97" t="s">
        <v>142</v>
      </c>
      <c r="C14" s="52">
        <v>183472</v>
      </c>
      <c r="D14" s="52">
        <v>40145</v>
      </c>
      <c r="E14" s="52">
        <v>41580</v>
      </c>
      <c r="F14" s="52">
        <v>135229</v>
      </c>
      <c r="G14" s="52">
        <v>138754</v>
      </c>
      <c r="H14" s="52">
        <v>128262</v>
      </c>
      <c r="I14" s="98">
        <f t="shared" si="1"/>
        <v>-7.5615838101964594E-2</v>
      </c>
      <c r="J14" s="52">
        <f t="shared" si="2"/>
        <v>-10492</v>
      </c>
      <c r="K14" s="98">
        <f t="shared" si="3"/>
        <v>-0.30091785122525505</v>
      </c>
      <c r="L14" s="52">
        <f t="shared" si="4"/>
        <v>-55210</v>
      </c>
      <c r="M14" s="98">
        <f t="shared" si="5"/>
        <v>2.7954771776364441E-2</v>
      </c>
      <c r="N14" s="98">
        <f>H14/H11</f>
        <v>7.9050228715752735E-2</v>
      </c>
      <c r="O14" s="52">
        <v>18619</v>
      </c>
      <c r="P14" s="52">
        <v>540</v>
      </c>
      <c r="Q14" s="52">
        <v>14562</v>
      </c>
      <c r="R14" s="52">
        <v>15248</v>
      </c>
      <c r="S14" s="52">
        <v>15023</v>
      </c>
      <c r="T14" s="52">
        <v>12986</v>
      </c>
      <c r="U14" s="98">
        <f t="shared" si="6"/>
        <v>-0.13559209212540768</v>
      </c>
      <c r="V14" s="52">
        <f t="shared" si="0"/>
        <v>-2037</v>
      </c>
      <c r="W14" s="98">
        <f t="shared" si="7"/>
        <v>3.5236101289926006E-2</v>
      </c>
      <c r="X14" s="98">
        <f>IFERROR(T14/T11,"-")</f>
        <v>7.5126551155592844E-2</v>
      </c>
    </row>
    <row r="15" spans="1:24" ht="16.5" thickBot="1" x14ac:dyDescent="0.3">
      <c r="A15" s="140">
        <f>G15/$G$11</f>
        <v>0.1804741819032912</v>
      </c>
      <c r="B15" s="137" t="s">
        <v>63</v>
      </c>
      <c r="C15" s="138">
        <v>334917</v>
      </c>
      <c r="D15" s="138">
        <v>88250</v>
      </c>
      <c r="E15" s="138">
        <v>97019</v>
      </c>
      <c r="F15" s="138">
        <v>214850</v>
      </c>
      <c r="G15" s="138">
        <v>283761</v>
      </c>
      <c r="H15" s="138">
        <v>302063</v>
      </c>
      <c r="I15" s="139">
        <f t="shared" si="1"/>
        <v>6.4497940167958179E-2</v>
      </c>
      <c r="J15" s="138">
        <f t="shared" si="2"/>
        <v>18302</v>
      </c>
      <c r="K15" s="139">
        <f t="shared" si="3"/>
        <v>-9.8095946159794778E-2</v>
      </c>
      <c r="L15" s="138">
        <f t="shared" si="4"/>
        <v>-32854</v>
      </c>
      <c r="M15" s="139">
        <f t="shared" si="5"/>
        <v>6.5834793057054877E-2</v>
      </c>
      <c r="N15" s="139">
        <f>H15/H11</f>
        <v>0.18616698037272469</v>
      </c>
      <c r="O15" s="138">
        <v>31625</v>
      </c>
      <c r="P15" s="138">
        <v>6781</v>
      </c>
      <c r="Q15" s="138">
        <v>16861</v>
      </c>
      <c r="R15" s="138">
        <v>24075</v>
      </c>
      <c r="S15" s="138">
        <v>28658</v>
      </c>
      <c r="T15" s="138">
        <v>32572</v>
      </c>
      <c r="U15" s="139">
        <f t="shared" si="6"/>
        <v>0.13657617419219759</v>
      </c>
      <c r="V15" s="138">
        <f t="shared" si="0"/>
        <v>3914</v>
      </c>
      <c r="W15" s="139">
        <f t="shared" si="7"/>
        <v>5.5634125036396156E-2</v>
      </c>
      <c r="X15" s="139">
        <f>IFERROR(T15/T11,"-")</f>
        <v>0.18843539382719621</v>
      </c>
    </row>
    <row r="16" spans="1:24" ht="15.75" x14ac:dyDescent="0.25">
      <c r="A16" s="79"/>
      <c r="B16" s="130" t="s">
        <v>45</v>
      </c>
      <c r="C16" s="131">
        <v>1082702</v>
      </c>
      <c r="D16" s="131">
        <v>319934</v>
      </c>
      <c r="E16" s="131">
        <v>324977</v>
      </c>
      <c r="F16" s="131">
        <v>1027252</v>
      </c>
      <c r="G16" s="131">
        <v>1094360</v>
      </c>
      <c r="H16" s="131">
        <v>1158457</v>
      </c>
      <c r="I16" s="132">
        <f t="shared" si="1"/>
        <v>5.8570305932234445E-2</v>
      </c>
      <c r="J16" s="131">
        <f t="shared" si="2"/>
        <v>64097</v>
      </c>
      <c r="K16" s="132">
        <f t="shared" si="3"/>
        <v>6.9968467777837384E-2</v>
      </c>
      <c r="L16" s="131">
        <f t="shared" si="4"/>
        <v>75755</v>
      </c>
      <c r="M16" s="132">
        <f t="shared" si="5"/>
        <v>0.25248632523843245</v>
      </c>
      <c r="N16" s="133">
        <f>H16/H16</f>
        <v>1</v>
      </c>
      <c r="O16" s="131">
        <v>109838</v>
      </c>
      <c r="P16" s="131">
        <v>21674</v>
      </c>
      <c r="Q16" s="131">
        <v>89457</v>
      </c>
      <c r="R16" s="131">
        <v>113209</v>
      </c>
      <c r="S16" s="131">
        <v>119521</v>
      </c>
      <c r="T16" s="131">
        <v>125080</v>
      </c>
      <c r="U16" s="132">
        <f t="shared" si="6"/>
        <v>4.6510655031333448E-2</v>
      </c>
      <c r="V16" s="131">
        <f t="shared" si="0"/>
        <v>5559</v>
      </c>
      <c r="W16" s="132">
        <f t="shared" si="7"/>
        <v>0.26161095166128234</v>
      </c>
      <c r="X16" s="133">
        <f>IFERROR(T16/T16,"-")</f>
        <v>1</v>
      </c>
    </row>
    <row r="17" spans="2:24" ht="15.75" x14ac:dyDescent="0.25">
      <c r="B17" s="134" t="s">
        <v>60</v>
      </c>
      <c r="C17" s="135">
        <v>602480</v>
      </c>
      <c r="D17" s="135">
        <v>179799</v>
      </c>
      <c r="E17" s="135">
        <v>158744</v>
      </c>
      <c r="F17" s="135">
        <v>618226</v>
      </c>
      <c r="G17" s="135">
        <v>671817</v>
      </c>
      <c r="H17" s="135">
        <v>719190</v>
      </c>
      <c r="I17" s="136">
        <f t="shared" si="1"/>
        <v>7.0514738388579135E-2</v>
      </c>
      <c r="J17" s="135">
        <f t="shared" si="2"/>
        <v>47373</v>
      </c>
      <c r="K17" s="136">
        <f t="shared" si="3"/>
        <v>0.19371597397423979</v>
      </c>
      <c r="L17" s="135">
        <f t="shared" si="4"/>
        <v>116710</v>
      </c>
      <c r="M17" s="136">
        <f t="shared" si="5"/>
        <v>0.15674784670318209</v>
      </c>
      <c r="N17" s="136">
        <f>H17/H16</f>
        <v>0.62081717318812868</v>
      </c>
      <c r="O17" s="135">
        <v>65787</v>
      </c>
      <c r="P17" s="135">
        <v>9727</v>
      </c>
      <c r="Q17" s="135">
        <v>54024</v>
      </c>
      <c r="R17" s="135">
        <v>71237</v>
      </c>
      <c r="S17" s="135">
        <v>73508</v>
      </c>
      <c r="T17" s="135">
        <v>79884</v>
      </c>
      <c r="U17" s="136">
        <f t="shared" si="6"/>
        <v>8.6738858355553061E-2</v>
      </c>
      <c r="V17" s="135">
        <f t="shared" si="0"/>
        <v>6376</v>
      </c>
      <c r="W17" s="136">
        <f t="shared" si="7"/>
        <v>0.16461923843064394</v>
      </c>
      <c r="X17" s="136">
        <f>IFERROR(T17/T16,"-")</f>
        <v>0.63866325551646941</v>
      </c>
    </row>
    <row r="18" spans="2:24" x14ac:dyDescent="0.25">
      <c r="B18" s="97" t="s">
        <v>140</v>
      </c>
      <c r="C18" s="52">
        <v>458218</v>
      </c>
      <c r="D18" s="52">
        <v>132244</v>
      </c>
      <c r="E18" s="52">
        <v>129922</v>
      </c>
      <c r="F18" s="52">
        <v>470401</v>
      </c>
      <c r="G18" s="52">
        <v>508477</v>
      </c>
      <c r="H18" s="52">
        <v>543447</v>
      </c>
      <c r="I18" s="98">
        <f t="shared" si="1"/>
        <v>6.8774005510573666E-2</v>
      </c>
      <c r="J18" s="52">
        <f t="shared" si="2"/>
        <v>34970</v>
      </c>
      <c r="K18" s="98">
        <f t="shared" si="3"/>
        <v>0.18600098643003982</v>
      </c>
      <c r="L18" s="52">
        <f t="shared" si="4"/>
        <v>85229</v>
      </c>
      <c r="M18" s="98">
        <f t="shared" si="5"/>
        <v>0.11844456547964266</v>
      </c>
      <c r="N18" s="98">
        <f>H18/H16</f>
        <v>0.46911279400098577</v>
      </c>
      <c r="O18" s="52">
        <v>50834</v>
      </c>
      <c r="P18" s="52">
        <v>8213</v>
      </c>
      <c r="Q18" s="52">
        <v>43604</v>
      </c>
      <c r="R18" s="52">
        <v>54881</v>
      </c>
      <c r="S18" s="52">
        <v>55616</v>
      </c>
      <c r="T18" s="52">
        <v>61026</v>
      </c>
      <c r="U18" s="98">
        <f t="shared" si="6"/>
        <v>9.7274165707710081E-2</v>
      </c>
      <c r="V18" s="52">
        <f t="shared" si="0"/>
        <v>5410</v>
      </c>
      <c r="W18" s="98">
        <f t="shared" si="7"/>
        <v>0.12682269641214777</v>
      </c>
      <c r="X18" s="98">
        <f>IFERROR(T18/T16,"-")</f>
        <v>0.48789574672209785</v>
      </c>
    </row>
    <row r="19" spans="2:24" x14ac:dyDescent="0.25">
      <c r="B19" s="97" t="s">
        <v>142</v>
      </c>
      <c r="C19" s="52">
        <v>144262</v>
      </c>
      <c r="D19" s="52">
        <v>47555</v>
      </c>
      <c r="E19" s="52">
        <v>28822</v>
      </c>
      <c r="F19" s="52">
        <v>147825</v>
      </c>
      <c r="G19" s="52">
        <v>163340</v>
      </c>
      <c r="H19" s="52">
        <v>175743</v>
      </c>
      <c r="I19" s="98">
        <f t="shared" si="1"/>
        <v>7.5933635361822072E-2</v>
      </c>
      <c r="J19" s="52">
        <f t="shared" si="2"/>
        <v>12403</v>
      </c>
      <c r="K19" s="98">
        <f t="shared" si="3"/>
        <v>0.21822101454298437</v>
      </c>
      <c r="L19" s="52">
        <f t="shared" si="4"/>
        <v>31481</v>
      </c>
      <c r="M19" s="98">
        <f t="shared" si="5"/>
        <v>3.8303281223539445E-2</v>
      </c>
      <c r="N19" s="98">
        <f>H19/H16</f>
        <v>0.15170437918714288</v>
      </c>
      <c r="O19" s="52">
        <v>14953</v>
      </c>
      <c r="P19" s="52">
        <v>1514</v>
      </c>
      <c r="Q19" s="52">
        <v>10420</v>
      </c>
      <c r="R19" s="52">
        <v>16356</v>
      </c>
      <c r="S19" s="52">
        <v>17892</v>
      </c>
      <c r="T19" s="52">
        <v>18858</v>
      </c>
      <c r="U19" s="98">
        <f t="shared" si="6"/>
        <v>5.39906103286385E-2</v>
      </c>
      <c r="V19" s="52">
        <f t="shared" si="0"/>
        <v>966</v>
      </c>
      <c r="W19" s="98">
        <f t="shared" si="7"/>
        <v>3.7796542018496179E-2</v>
      </c>
      <c r="X19" s="98">
        <f>IFERROR(T19/T16,"-")</f>
        <v>0.15076750879437159</v>
      </c>
    </row>
    <row r="20" spans="2:24" ht="16.5" thickBot="1" x14ac:dyDescent="0.3">
      <c r="B20" s="137" t="s">
        <v>63</v>
      </c>
      <c r="C20" s="138">
        <v>480222</v>
      </c>
      <c r="D20" s="138">
        <v>140135</v>
      </c>
      <c r="E20" s="138">
        <v>166233</v>
      </c>
      <c r="F20" s="138">
        <v>409026</v>
      </c>
      <c r="G20" s="138">
        <v>422543</v>
      </c>
      <c r="H20" s="138">
        <v>439267</v>
      </c>
      <c r="I20" s="139">
        <f t="shared" si="1"/>
        <v>3.9579403752990849E-2</v>
      </c>
      <c r="J20" s="138">
        <f t="shared" si="2"/>
        <v>16724</v>
      </c>
      <c r="K20" s="139">
        <f t="shared" si="3"/>
        <v>-8.5283473060376203E-2</v>
      </c>
      <c r="L20" s="138">
        <f t="shared" si="4"/>
        <v>-40955</v>
      </c>
      <c r="M20" s="139">
        <f t="shared" si="5"/>
        <v>9.5738478535250346E-2</v>
      </c>
      <c r="N20" s="139">
        <f>H20/H16</f>
        <v>0.37918282681187132</v>
      </c>
      <c r="O20" s="138">
        <v>44051</v>
      </c>
      <c r="P20" s="138">
        <v>11947</v>
      </c>
      <c r="Q20" s="138">
        <v>35433</v>
      </c>
      <c r="R20" s="138">
        <v>41972</v>
      </c>
      <c r="S20" s="138">
        <v>46013</v>
      </c>
      <c r="T20" s="138">
        <v>45196</v>
      </c>
      <c r="U20" s="139">
        <f t="shared" si="6"/>
        <v>-1.7755851607154538E-2</v>
      </c>
      <c r="V20" s="138">
        <f t="shared" si="0"/>
        <v>-817</v>
      </c>
      <c r="W20" s="139">
        <f t="shared" si="7"/>
        <v>9.6991713230638404E-2</v>
      </c>
      <c r="X20" s="139">
        <f>IFERROR(T20/T16,"-")</f>
        <v>0.36133674448353054</v>
      </c>
    </row>
    <row r="21" spans="2:24" ht="15.75" x14ac:dyDescent="0.25">
      <c r="B21" s="130" t="s">
        <v>46</v>
      </c>
      <c r="C21" s="131">
        <v>36869</v>
      </c>
      <c r="D21" s="131">
        <v>11628</v>
      </c>
      <c r="E21" s="131">
        <v>14685</v>
      </c>
      <c r="F21" s="131">
        <v>29058</v>
      </c>
      <c r="G21" s="131">
        <v>41308</v>
      </c>
      <c r="H21" s="131">
        <v>35995</v>
      </c>
      <c r="I21" s="132">
        <f t="shared" si="1"/>
        <v>-0.12861915367483301</v>
      </c>
      <c r="J21" s="131">
        <f t="shared" si="2"/>
        <v>-5313</v>
      </c>
      <c r="K21" s="132">
        <f t="shared" si="3"/>
        <v>-2.3705552089831605E-2</v>
      </c>
      <c r="L21" s="131">
        <f t="shared" si="4"/>
        <v>-874</v>
      </c>
      <c r="M21" s="132">
        <f t="shared" si="5"/>
        <v>7.845129579222513E-3</v>
      </c>
      <c r="N21" s="133">
        <f>H21/H21</f>
        <v>1</v>
      </c>
      <c r="O21" s="131">
        <v>3489</v>
      </c>
      <c r="P21" s="131">
        <v>283</v>
      </c>
      <c r="Q21" s="131">
        <v>3184</v>
      </c>
      <c r="R21" s="131">
        <v>3407</v>
      </c>
      <c r="S21" s="131">
        <v>4248</v>
      </c>
      <c r="T21" s="131">
        <v>3960</v>
      </c>
      <c r="U21" s="132">
        <f t="shared" si="6"/>
        <v>-6.7796610169491567E-2</v>
      </c>
      <c r="V21" s="131">
        <f t="shared" si="0"/>
        <v>-288</v>
      </c>
      <c r="W21" s="132">
        <f t="shared" si="7"/>
        <v>7.8731241536449306E-3</v>
      </c>
      <c r="X21" s="133">
        <f>IFERROR(T21/T21,"-")</f>
        <v>1</v>
      </c>
    </row>
    <row r="22" spans="2:24" ht="15.75" x14ac:dyDescent="0.25">
      <c r="B22" s="134" t="s">
        <v>60</v>
      </c>
      <c r="C22" s="135">
        <v>31798</v>
      </c>
      <c r="D22" s="135">
        <v>9750</v>
      </c>
      <c r="E22" s="135">
        <v>14685</v>
      </c>
      <c r="F22" s="135">
        <v>29058</v>
      </c>
      <c r="G22" s="135">
        <v>40794</v>
      </c>
      <c r="H22" s="135">
        <v>35457</v>
      </c>
      <c r="I22" s="136">
        <f t="shared" si="1"/>
        <v>-0.13082806295043392</v>
      </c>
      <c r="J22" s="135">
        <f t="shared" si="2"/>
        <v>-5337</v>
      </c>
      <c r="K22" s="136">
        <f t="shared" si="3"/>
        <v>0.11507013019686774</v>
      </c>
      <c r="L22" s="135">
        <f t="shared" si="4"/>
        <v>3659</v>
      </c>
      <c r="M22" s="136">
        <f t="shared" si="5"/>
        <v>7.7278721903178962E-3</v>
      </c>
      <c r="N22" s="136">
        <f>H22/H21</f>
        <v>0.98505347964995138</v>
      </c>
      <c r="O22" s="135">
        <v>2763</v>
      </c>
      <c r="P22" s="135">
        <v>283</v>
      </c>
      <c r="Q22" s="135">
        <v>3184</v>
      </c>
      <c r="R22" s="135">
        <v>3407</v>
      </c>
      <c r="S22" s="135">
        <v>4198</v>
      </c>
      <c r="T22" s="135">
        <v>3898</v>
      </c>
      <c r="U22" s="136">
        <f t="shared" si="6"/>
        <v>-7.1462601238685086E-2</v>
      </c>
      <c r="V22" s="135">
        <f t="shared" si="0"/>
        <v>-300</v>
      </c>
      <c r="W22" s="136">
        <f t="shared" si="7"/>
        <v>7.8731241536449306E-3</v>
      </c>
      <c r="X22" s="136">
        <f>IFERROR(T22/T21,"-")</f>
        <v>0.9843434343434343</v>
      </c>
    </row>
    <row r="23" spans="2:24" x14ac:dyDescent="0.25">
      <c r="B23" s="97" t="s">
        <v>140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98" t="str">
        <f t="shared" si="1"/>
        <v>-</v>
      </c>
      <c r="J23" s="52">
        <f t="shared" si="2"/>
        <v>0</v>
      </c>
      <c r="K23" s="98" t="str">
        <f t="shared" si="3"/>
        <v>-</v>
      </c>
      <c r="L23" s="52">
        <f t="shared" si="4"/>
        <v>0</v>
      </c>
      <c r="M23" s="98">
        <f t="shared" si="5"/>
        <v>0</v>
      </c>
      <c r="N23" s="98">
        <f>H23/H21</f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98" t="str">
        <f t="shared" si="6"/>
        <v>-</v>
      </c>
      <c r="V23" s="52">
        <f t="shared" si="0"/>
        <v>0</v>
      </c>
      <c r="W23" s="98">
        <f t="shared" si="7"/>
        <v>0</v>
      </c>
      <c r="X23" s="98">
        <f>IFERROR(T23/T21,"-")</f>
        <v>0</v>
      </c>
    </row>
    <row r="24" spans="2:24" x14ac:dyDescent="0.25">
      <c r="B24" s="97" t="s">
        <v>142</v>
      </c>
      <c r="C24" s="52">
        <v>0</v>
      </c>
      <c r="D24" s="52">
        <v>1558</v>
      </c>
      <c r="E24" s="52">
        <v>3463</v>
      </c>
      <c r="F24" s="52">
        <v>0</v>
      </c>
      <c r="G24" s="52">
        <v>0</v>
      </c>
      <c r="H24" s="52">
        <v>0</v>
      </c>
      <c r="I24" s="98" t="str">
        <f t="shared" si="1"/>
        <v>-</v>
      </c>
      <c r="J24" s="52">
        <f t="shared" si="2"/>
        <v>0</v>
      </c>
      <c r="K24" s="98" t="str">
        <f t="shared" si="3"/>
        <v>-</v>
      </c>
      <c r="L24" s="52">
        <f t="shared" si="4"/>
        <v>0</v>
      </c>
      <c r="M24" s="98">
        <f t="shared" si="5"/>
        <v>0</v>
      </c>
      <c r="N24" s="98">
        <f>H24/H21</f>
        <v>0</v>
      </c>
      <c r="O24" s="52">
        <v>0</v>
      </c>
      <c r="P24" s="52">
        <v>283</v>
      </c>
      <c r="Q24" s="52">
        <v>0</v>
      </c>
      <c r="R24" s="52">
        <v>0</v>
      </c>
      <c r="S24" s="52">
        <v>0</v>
      </c>
      <c r="T24" s="52">
        <v>0</v>
      </c>
      <c r="U24" s="98" t="str">
        <f t="shared" si="6"/>
        <v>-</v>
      </c>
      <c r="V24" s="52">
        <f t="shared" si="0"/>
        <v>0</v>
      </c>
      <c r="W24" s="98">
        <f t="shared" si="7"/>
        <v>0</v>
      </c>
      <c r="X24" s="98">
        <f>IFERROR(T24/T21,"-")</f>
        <v>0</v>
      </c>
    </row>
    <row r="25" spans="2:24" ht="16.5" thickBot="1" x14ac:dyDescent="0.3">
      <c r="B25" s="137" t="s">
        <v>63</v>
      </c>
      <c r="C25" s="138">
        <v>5071</v>
      </c>
      <c r="D25" s="138">
        <v>1878</v>
      </c>
      <c r="E25" s="138">
        <v>0</v>
      </c>
      <c r="F25" s="138">
        <v>0</v>
      </c>
      <c r="G25" s="138">
        <v>0</v>
      </c>
      <c r="H25" s="138">
        <v>0</v>
      </c>
      <c r="I25" s="139" t="str">
        <f t="shared" si="1"/>
        <v>-</v>
      </c>
      <c r="J25" s="138">
        <f t="shared" si="2"/>
        <v>0</v>
      </c>
      <c r="K25" s="139">
        <f t="shared" si="3"/>
        <v>-1</v>
      </c>
      <c r="L25" s="138">
        <f t="shared" si="4"/>
        <v>-5071</v>
      </c>
      <c r="M25" s="139">
        <f t="shared" si="5"/>
        <v>0</v>
      </c>
      <c r="N25" s="139">
        <f>H25/H21</f>
        <v>0</v>
      </c>
      <c r="O25" s="138">
        <v>726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9" t="str">
        <f t="shared" si="6"/>
        <v>-</v>
      </c>
      <c r="V25" s="138">
        <f t="shared" si="0"/>
        <v>0</v>
      </c>
      <c r="W25" s="139">
        <f t="shared" si="7"/>
        <v>0</v>
      </c>
      <c r="X25" s="139">
        <f>IFERROR(T25/T21,"-")</f>
        <v>0</v>
      </c>
    </row>
    <row r="26" spans="2:24" ht="15.75" x14ac:dyDescent="0.25">
      <c r="B26" s="130" t="s">
        <v>47</v>
      </c>
      <c r="C26" s="131">
        <v>116760</v>
      </c>
      <c r="D26" s="131">
        <v>41527</v>
      </c>
      <c r="E26" s="131">
        <v>47843</v>
      </c>
      <c r="F26" s="131">
        <v>132337</v>
      </c>
      <c r="G26" s="131">
        <v>154946</v>
      </c>
      <c r="H26" s="131">
        <v>200452</v>
      </c>
      <c r="I26" s="132">
        <f t="shared" si="1"/>
        <v>0.29368941437662155</v>
      </c>
      <c r="J26" s="131">
        <f t="shared" si="2"/>
        <v>45506</v>
      </c>
      <c r="K26" s="132">
        <f t="shared" si="3"/>
        <v>0.71678657074340535</v>
      </c>
      <c r="L26" s="131">
        <f t="shared" si="4"/>
        <v>83692</v>
      </c>
      <c r="M26" s="132">
        <f t="shared" si="5"/>
        <v>4.3688621042208955E-2</v>
      </c>
      <c r="N26" s="133">
        <f>H26/H26</f>
        <v>1</v>
      </c>
      <c r="O26" s="131">
        <v>13119</v>
      </c>
      <c r="P26" s="131">
        <v>4583</v>
      </c>
      <c r="Q26" s="131">
        <v>13659</v>
      </c>
      <c r="R26" s="131">
        <v>14777</v>
      </c>
      <c r="S26" s="131">
        <v>17351</v>
      </c>
      <c r="T26" s="131">
        <v>24595</v>
      </c>
      <c r="U26" s="132">
        <f t="shared" si="6"/>
        <v>0.41749755057345395</v>
      </c>
      <c r="V26" s="131">
        <f t="shared" si="0"/>
        <v>7244</v>
      </c>
      <c r="W26" s="132">
        <f t="shared" si="7"/>
        <v>3.414768289357533E-2</v>
      </c>
      <c r="X26" s="133">
        <f>IFERROR(T26/T26,"-")</f>
        <v>1</v>
      </c>
    </row>
    <row r="27" spans="2:24" ht="15.75" x14ac:dyDescent="0.25">
      <c r="B27" s="134" t="s">
        <v>60</v>
      </c>
      <c r="C27" s="135">
        <v>115401</v>
      </c>
      <c r="D27" s="135">
        <v>40665</v>
      </c>
      <c r="E27" s="135">
        <v>44291</v>
      </c>
      <c r="F27" s="135">
        <v>124085</v>
      </c>
      <c r="G27" s="135">
        <v>147548</v>
      </c>
      <c r="H27" s="135">
        <v>167311</v>
      </c>
      <c r="I27" s="136">
        <f t="shared" si="1"/>
        <v>0.13394285249545912</v>
      </c>
      <c r="J27" s="135">
        <f t="shared" si="2"/>
        <v>19763</v>
      </c>
      <c r="K27" s="136">
        <f t="shared" si="3"/>
        <v>0.44982279183022666</v>
      </c>
      <c r="L27" s="135">
        <f t="shared" si="4"/>
        <v>51910</v>
      </c>
      <c r="M27" s="136">
        <f t="shared" si="5"/>
        <v>3.6465522295577105E-2</v>
      </c>
      <c r="N27" s="136">
        <f>H27/H26</f>
        <v>0.83466864885359093</v>
      </c>
      <c r="O27" s="135">
        <v>13046</v>
      </c>
      <c r="P27" s="135">
        <v>4531</v>
      </c>
      <c r="Q27" s="135">
        <v>11557</v>
      </c>
      <c r="R27" s="135">
        <v>13795</v>
      </c>
      <c r="S27" s="135">
        <v>16481</v>
      </c>
      <c r="T27" s="135">
        <v>21060</v>
      </c>
      <c r="U27" s="136">
        <f t="shared" si="6"/>
        <v>0.27783508282264435</v>
      </c>
      <c r="V27" s="135">
        <f t="shared" si="0"/>
        <v>4579</v>
      </c>
      <c r="W27" s="136">
        <f t="shared" si="7"/>
        <v>3.1878411417532088E-2</v>
      </c>
      <c r="X27" s="136">
        <f>IFERROR(T27/T26,"-")</f>
        <v>0.85627159991868262</v>
      </c>
    </row>
    <row r="28" spans="2:24" x14ac:dyDescent="0.25">
      <c r="B28" s="97" t="s">
        <v>140</v>
      </c>
      <c r="C28" s="52">
        <v>104335</v>
      </c>
      <c r="D28" s="52">
        <v>27988</v>
      </c>
      <c r="E28" s="52">
        <v>44291</v>
      </c>
      <c r="F28" s="52">
        <v>0</v>
      </c>
      <c r="G28" s="52">
        <v>86395</v>
      </c>
      <c r="H28" s="52">
        <v>0</v>
      </c>
      <c r="I28" s="98">
        <f t="shared" si="1"/>
        <v>-1</v>
      </c>
      <c r="J28" s="52">
        <f t="shared" si="2"/>
        <v>-86395</v>
      </c>
      <c r="K28" s="98">
        <f t="shared" si="3"/>
        <v>-1</v>
      </c>
      <c r="L28" s="52">
        <f t="shared" si="4"/>
        <v>-104335</v>
      </c>
      <c r="M28" s="98">
        <f t="shared" si="5"/>
        <v>0</v>
      </c>
      <c r="N28" s="98">
        <f>H28/H26</f>
        <v>0</v>
      </c>
      <c r="O28" s="52">
        <v>11878</v>
      </c>
      <c r="P28" s="52">
        <v>0</v>
      </c>
      <c r="Q28" s="52">
        <v>11557</v>
      </c>
      <c r="R28" s="52">
        <v>0</v>
      </c>
      <c r="S28" s="52">
        <v>16481</v>
      </c>
      <c r="T28" s="52">
        <v>0</v>
      </c>
      <c r="U28" s="98">
        <f t="shared" si="6"/>
        <v>-1</v>
      </c>
      <c r="V28" s="52">
        <f t="shared" si="0"/>
        <v>-16481</v>
      </c>
      <c r="W28" s="98">
        <f t="shared" si="7"/>
        <v>0</v>
      </c>
      <c r="X28" s="98">
        <f>IFERROR(T28/T26,"-")</f>
        <v>0</v>
      </c>
    </row>
    <row r="29" spans="2:24" ht="15.75" thickBot="1" x14ac:dyDescent="0.3">
      <c r="B29" s="97" t="s">
        <v>142</v>
      </c>
      <c r="C29" s="52">
        <v>11066</v>
      </c>
      <c r="D29" s="52">
        <v>1940</v>
      </c>
      <c r="E29" s="52">
        <v>0</v>
      </c>
      <c r="F29" s="52">
        <v>0</v>
      </c>
      <c r="G29" s="52">
        <v>0</v>
      </c>
      <c r="H29" s="52">
        <v>0</v>
      </c>
      <c r="I29" s="98" t="str">
        <f t="shared" si="1"/>
        <v>-</v>
      </c>
      <c r="J29" s="52">
        <f t="shared" si="2"/>
        <v>0</v>
      </c>
      <c r="K29" s="98">
        <f t="shared" si="3"/>
        <v>-1</v>
      </c>
      <c r="L29" s="52">
        <f t="shared" si="4"/>
        <v>-11066</v>
      </c>
      <c r="M29" s="98">
        <f t="shared" si="5"/>
        <v>0</v>
      </c>
      <c r="N29" s="98">
        <f>H29/H26</f>
        <v>0</v>
      </c>
      <c r="O29" s="52">
        <v>1168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98" t="str">
        <f t="shared" si="6"/>
        <v>-</v>
      </c>
      <c r="V29" s="52">
        <f t="shared" si="0"/>
        <v>0</v>
      </c>
      <c r="W29" s="98">
        <f t="shared" si="7"/>
        <v>0</v>
      </c>
      <c r="X29" s="98">
        <f>IFERROR(T29/T26,"-")</f>
        <v>0</v>
      </c>
    </row>
    <row r="30" spans="2:24" ht="15.75" x14ac:dyDescent="0.25">
      <c r="B30" s="130" t="s">
        <v>48</v>
      </c>
      <c r="C30" s="131">
        <v>662992</v>
      </c>
      <c r="D30" s="131">
        <v>196369</v>
      </c>
      <c r="E30" s="131">
        <v>262585</v>
      </c>
      <c r="F30" s="131">
        <v>587373</v>
      </c>
      <c r="G30" s="131">
        <v>669254</v>
      </c>
      <c r="H30" s="131">
        <v>773150</v>
      </c>
      <c r="I30" s="132">
        <f t="shared" si="1"/>
        <v>0.15524150770858292</v>
      </c>
      <c r="J30" s="131">
        <f t="shared" si="2"/>
        <v>103896</v>
      </c>
      <c r="K30" s="132">
        <f t="shared" si="3"/>
        <v>0.16615283442334139</v>
      </c>
      <c r="L30" s="131">
        <f t="shared" si="4"/>
        <v>110158</v>
      </c>
      <c r="M30" s="132">
        <f t="shared" si="5"/>
        <v>0.16850845767956346</v>
      </c>
      <c r="N30" s="133">
        <f>H30/H30</f>
        <v>1</v>
      </c>
      <c r="O30" s="131">
        <v>66991</v>
      </c>
      <c r="P30" s="131">
        <v>14861</v>
      </c>
      <c r="Q30" s="131">
        <v>52374</v>
      </c>
      <c r="R30" s="131">
        <v>64171</v>
      </c>
      <c r="S30" s="131">
        <v>70925</v>
      </c>
      <c r="T30" s="131">
        <v>81853</v>
      </c>
      <c r="U30" s="132">
        <f t="shared" si="6"/>
        <v>0.15407825167430378</v>
      </c>
      <c r="V30" s="131">
        <f t="shared" si="0"/>
        <v>10928</v>
      </c>
      <c r="W30" s="132">
        <f t="shared" si="7"/>
        <v>0.14829065161830021</v>
      </c>
      <c r="X30" s="133">
        <f>IFERROR(T30/T30,"-")</f>
        <v>1</v>
      </c>
    </row>
    <row r="31" spans="2:24" ht="15.75" x14ac:dyDescent="0.25">
      <c r="B31" s="134" t="s">
        <v>60</v>
      </c>
      <c r="C31" s="135">
        <v>528667</v>
      </c>
      <c r="D31" s="135">
        <v>158448</v>
      </c>
      <c r="E31" s="135">
        <v>210744</v>
      </c>
      <c r="F31" s="135">
        <v>474438</v>
      </c>
      <c r="G31" s="135">
        <v>546108</v>
      </c>
      <c r="H31" s="135">
        <v>623726</v>
      </c>
      <c r="I31" s="136">
        <f t="shared" si="1"/>
        <v>0.14212939565067706</v>
      </c>
      <c r="J31" s="135">
        <f t="shared" si="2"/>
        <v>77618</v>
      </c>
      <c r="K31" s="136">
        <f t="shared" si="3"/>
        <v>0.17980883996920549</v>
      </c>
      <c r="L31" s="135">
        <f t="shared" si="4"/>
        <v>95059</v>
      </c>
      <c r="M31" s="136">
        <f t="shared" si="5"/>
        <v>0.13594141663925938</v>
      </c>
      <c r="N31" s="136">
        <f>H31/H30</f>
        <v>0.80673349285390938</v>
      </c>
      <c r="O31" s="135">
        <v>54932</v>
      </c>
      <c r="P31" s="135">
        <v>10972</v>
      </c>
      <c r="Q31" s="135">
        <v>43181</v>
      </c>
      <c r="R31" s="135">
        <v>50768</v>
      </c>
      <c r="S31" s="135">
        <v>58960</v>
      </c>
      <c r="T31" s="135">
        <v>66534</v>
      </c>
      <c r="U31" s="136">
        <f t="shared" si="6"/>
        <v>0.12845997286295785</v>
      </c>
      <c r="V31" s="135">
        <f t="shared" si="0"/>
        <v>7574</v>
      </c>
      <c r="W31" s="136">
        <f t="shared" si="7"/>
        <v>0.11731810009751859</v>
      </c>
      <c r="X31" s="136">
        <f>IFERROR(T31/T30,"-")</f>
        <v>0.81284742159725365</v>
      </c>
    </row>
    <row r="32" spans="2:24" x14ac:dyDescent="0.25">
      <c r="B32" s="97" t="s">
        <v>140</v>
      </c>
      <c r="C32" s="52">
        <v>419129</v>
      </c>
      <c r="D32" s="52">
        <v>128814</v>
      </c>
      <c r="E32" s="52">
        <v>157552</v>
      </c>
      <c r="F32" s="52">
        <v>391658</v>
      </c>
      <c r="G32" s="52">
        <v>460097</v>
      </c>
      <c r="H32" s="52">
        <v>525364</v>
      </c>
      <c r="I32" s="98">
        <f t="shared" si="1"/>
        <v>0.14185486973399097</v>
      </c>
      <c r="J32" s="52">
        <f t="shared" si="2"/>
        <v>65267</v>
      </c>
      <c r="K32" s="98">
        <f t="shared" si="3"/>
        <v>0.25346611663712126</v>
      </c>
      <c r="L32" s="52">
        <f t="shared" si="4"/>
        <v>106235</v>
      </c>
      <c r="M32" s="98">
        <f t="shared" si="5"/>
        <v>0.11450336591911812</v>
      </c>
      <c r="N32" s="98">
        <f>H32/H30</f>
        <v>0.67951109099139884</v>
      </c>
      <c r="O32" s="52">
        <v>44583</v>
      </c>
      <c r="P32" s="52">
        <v>8592</v>
      </c>
      <c r="Q32" s="52">
        <v>33204</v>
      </c>
      <c r="R32" s="52">
        <v>43447</v>
      </c>
      <c r="S32" s="52">
        <v>50542</v>
      </c>
      <c r="T32" s="52">
        <v>55323</v>
      </c>
      <c r="U32" s="98">
        <f t="shared" si="6"/>
        <v>9.4594594594594517E-2</v>
      </c>
      <c r="V32" s="52">
        <f t="shared" si="0"/>
        <v>4781</v>
      </c>
      <c r="W32" s="98">
        <f t="shared" si="7"/>
        <v>0.10040024217887035</v>
      </c>
      <c r="X32" s="98">
        <f>IFERROR(T32/T30,"-")</f>
        <v>0.67588237450062916</v>
      </c>
    </row>
    <row r="33" spans="2:24" x14ac:dyDescent="0.25">
      <c r="B33" s="97" t="s">
        <v>142</v>
      </c>
      <c r="C33" s="52">
        <v>109538</v>
      </c>
      <c r="D33" s="52">
        <v>29634</v>
      </c>
      <c r="E33" s="52">
        <v>53192</v>
      </c>
      <c r="F33" s="52">
        <v>82780</v>
      </c>
      <c r="G33" s="52">
        <v>86011</v>
      </c>
      <c r="H33" s="52">
        <v>98362</v>
      </c>
      <c r="I33" s="98">
        <f t="shared" si="1"/>
        <v>0.14359791189499016</v>
      </c>
      <c r="J33" s="52">
        <f t="shared" si="2"/>
        <v>12351</v>
      </c>
      <c r="K33" s="98">
        <f t="shared" si="3"/>
        <v>-0.10202851978308902</v>
      </c>
      <c r="L33" s="52">
        <f t="shared" si="4"/>
        <v>-11176</v>
      </c>
      <c r="M33" s="98">
        <f t="shared" si="5"/>
        <v>2.1438050720141266E-2</v>
      </c>
      <c r="N33" s="98">
        <f>H33/H30</f>
        <v>0.12722240186251052</v>
      </c>
      <c r="O33" s="52">
        <v>10349</v>
      </c>
      <c r="P33" s="52">
        <v>2380</v>
      </c>
      <c r="Q33" s="52">
        <v>9977</v>
      </c>
      <c r="R33" s="52">
        <v>7321</v>
      </c>
      <c r="S33" s="52">
        <v>8418</v>
      </c>
      <c r="T33" s="52">
        <v>11211</v>
      </c>
      <c r="U33" s="98">
        <f t="shared" si="6"/>
        <v>0.33178902352102635</v>
      </c>
      <c r="V33" s="52">
        <f t="shared" si="0"/>
        <v>2793</v>
      </c>
      <c r="W33" s="98">
        <f t="shared" si="7"/>
        <v>1.6917857918648235E-2</v>
      </c>
      <c r="X33" s="98">
        <f>IFERROR(T33/T30,"-")</f>
        <v>0.13696504709662444</v>
      </c>
    </row>
    <row r="34" spans="2:24" ht="16.5" thickBot="1" x14ac:dyDescent="0.3">
      <c r="B34" s="137" t="s">
        <v>63</v>
      </c>
      <c r="C34" s="138">
        <v>134325</v>
      </c>
      <c r="D34" s="138">
        <v>37921</v>
      </c>
      <c r="E34" s="138">
        <v>51841</v>
      </c>
      <c r="F34" s="138">
        <v>112935</v>
      </c>
      <c r="G34" s="138">
        <v>123146</v>
      </c>
      <c r="H34" s="138">
        <v>149424</v>
      </c>
      <c r="I34" s="139">
        <f t="shared" si="1"/>
        <v>0.21338898543192641</v>
      </c>
      <c r="J34" s="138">
        <f t="shared" si="2"/>
        <v>26278</v>
      </c>
      <c r="K34" s="139">
        <f t="shared" si="3"/>
        <v>0.11240647682858729</v>
      </c>
      <c r="L34" s="138">
        <f t="shared" si="4"/>
        <v>15099</v>
      </c>
      <c r="M34" s="139">
        <f t="shared" si="5"/>
        <v>3.2567041040304071E-2</v>
      </c>
      <c r="N34" s="139">
        <f>H34/H30</f>
        <v>0.19326650714609067</v>
      </c>
      <c r="O34" s="138">
        <v>12059</v>
      </c>
      <c r="P34" s="138">
        <v>3889</v>
      </c>
      <c r="Q34" s="138">
        <v>9193</v>
      </c>
      <c r="R34" s="138">
        <v>13403</v>
      </c>
      <c r="S34" s="138">
        <v>11965</v>
      </c>
      <c r="T34" s="138">
        <v>15319</v>
      </c>
      <c r="U34" s="139">
        <f t="shared" si="6"/>
        <v>0.28031759297952363</v>
      </c>
      <c r="V34" s="138">
        <f t="shared" si="0"/>
        <v>3354</v>
      </c>
      <c r="W34" s="139">
        <f t="shared" si="7"/>
        <v>3.0972551520781627E-2</v>
      </c>
      <c r="X34" s="139">
        <f>IFERROR(T34/T30,"-")</f>
        <v>0.18715257840274638</v>
      </c>
    </row>
    <row r="35" spans="2:24" ht="15.75" x14ac:dyDescent="0.25">
      <c r="B35" s="130" t="s">
        <v>49</v>
      </c>
      <c r="C35" s="131">
        <v>44100</v>
      </c>
      <c r="D35" s="131">
        <v>19059</v>
      </c>
      <c r="E35" s="131">
        <v>24453</v>
      </c>
      <c r="F35" s="131">
        <v>41481</v>
      </c>
      <c r="G35" s="131">
        <v>48608</v>
      </c>
      <c r="H35" s="131">
        <v>46696</v>
      </c>
      <c r="I35" s="132">
        <f t="shared" si="1"/>
        <v>-3.9335088874259405E-2</v>
      </c>
      <c r="J35" s="131">
        <f t="shared" si="2"/>
        <v>-1912</v>
      </c>
      <c r="K35" s="132">
        <f t="shared" si="3"/>
        <v>5.8866213151927527E-2</v>
      </c>
      <c r="L35" s="131">
        <f t="shared" si="4"/>
        <v>2596</v>
      </c>
      <c r="M35" s="132">
        <f t="shared" si="5"/>
        <v>1.0177418275632018E-2</v>
      </c>
      <c r="N35" s="133">
        <f>H35/H35</f>
        <v>1</v>
      </c>
      <c r="O35" s="131">
        <v>4677</v>
      </c>
      <c r="P35" s="131">
        <v>1764</v>
      </c>
      <c r="Q35" s="131">
        <v>3380</v>
      </c>
      <c r="R35" s="131">
        <v>4025</v>
      </c>
      <c r="S35" s="131">
        <v>4419</v>
      </c>
      <c r="T35" s="131">
        <v>4919</v>
      </c>
      <c r="U35" s="132">
        <f t="shared" si="6"/>
        <v>0.11314777098891149</v>
      </c>
      <c r="V35" s="131">
        <f t="shared" si="0"/>
        <v>500</v>
      </c>
      <c r="W35" s="132">
        <f t="shared" si="7"/>
        <v>9.3012400112770319E-3</v>
      </c>
      <c r="X35" s="133">
        <f>IFERROR(T35/T35,"-")</f>
        <v>1</v>
      </c>
    </row>
    <row r="36" spans="2:24" ht="15.75" x14ac:dyDescent="0.25">
      <c r="B36" s="134" t="s">
        <v>60</v>
      </c>
      <c r="C36" s="135">
        <v>44100</v>
      </c>
      <c r="D36" s="135">
        <v>19059</v>
      </c>
      <c r="E36" s="135">
        <v>24453</v>
      </c>
      <c r="F36" s="135">
        <v>41481</v>
      </c>
      <c r="G36" s="135">
        <v>48608</v>
      </c>
      <c r="H36" s="135">
        <v>46696</v>
      </c>
      <c r="I36" s="136">
        <f t="shared" si="1"/>
        <v>-3.9335088874259405E-2</v>
      </c>
      <c r="J36" s="135">
        <f t="shared" si="2"/>
        <v>-1912</v>
      </c>
      <c r="K36" s="136">
        <f t="shared" si="3"/>
        <v>5.8866213151927527E-2</v>
      </c>
      <c r="L36" s="135">
        <f t="shared" si="4"/>
        <v>2596</v>
      </c>
      <c r="M36" s="136">
        <f t="shared" si="5"/>
        <v>1.0177418275632018E-2</v>
      </c>
      <c r="N36" s="136">
        <f>H36/H35</f>
        <v>1</v>
      </c>
      <c r="O36" s="135">
        <v>4677</v>
      </c>
      <c r="P36" s="135">
        <v>1764</v>
      </c>
      <c r="Q36" s="135">
        <v>3380</v>
      </c>
      <c r="R36" s="135">
        <v>4025</v>
      </c>
      <c r="S36" s="135">
        <v>4419</v>
      </c>
      <c r="T36" s="135">
        <v>4919</v>
      </c>
      <c r="U36" s="136">
        <f t="shared" si="6"/>
        <v>0.11314777098891149</v>
      </c>
      <c r="V36" s="135">
        <f t="shared" si="0"/>
        <v>500</v>
      </c>
      <c r="W36" s="136">
        <f t="shared" si="7"/>
        <v>9.3012400112770319E-3</v>
      </c>
      <c r="X36" s="136">
        <f>IFERROR(T36/T35,"-")</f>
        <v>1</v>
      </c>
    </row>
    <row r="37" spans="2:24" x14ac:dyDescent="0.25">
      <c r="B37" s="97" t="s">
        <v>140</v>
      </c>
      <c r="C37" s="52">
        <v>33709</v>
      </c>
      <c r="D37" s="52">
        <v>8693</v>
      </c>
      <c r="E37" s="52">
        <v>0</v>
      </c>
      <c r="F37" s="52">
        <v>25644</v>
      </c>
      <c r="G37" s="52">
        <v>34429</v>
      </c>
      <c r="H37" s="52">
        <v>40518</v>
      </c>
      <c r="I37" s="98">
        <f t="shared" si="1"/>
        <v>0.17685671962589677</v>
      </c>
      <c r="J37" s="52">
        <f t="shared" si="2"/>
        <v>6089</v>
      </c>
      <c r="K37" s="98">
        <f t="shared" si="3"/>
        <v>0.20199353288439292</v>
      </c>
      <c r="L37" s="52">
        <f t="shared" si="4"/>
        <v>6809</v>
      </c>
      <c r="M37" s="98">
        <f t="shared" si="5"/>
        <v>8.8309198580618919E-3</v>
      </c>
      <c r="N37" s="98">
        <f>H37/H35</f>
        <v>0.86769744731882814</v>
      </c>
      <c r="O37" s="52">
        <v>3774</v>
      </c>
      <c r="P37" s="52">
        <v>0</v>
      </c>
      <c r="Q37" s="52">
        <v>0</v>
      </c>
      <c r="R37" s="52">
        <v>3524</v>
      </c>
      <c r="S37" s="52">
        <v>3716</v>
      </c>
      <c r="T37" s="52">
        <v>4146</v>
      </c>
      <c r="U37" s="98">
        <f t="shared" si="6"/>
        <v>0.11571582346609266</v>
      </c>
      <c r="V37" s="52">
        <f t="shared" si="0"/>
        <v>430</v>
      </c>
      <c r="W37" s="98">
        <f t="shared" si="7"/>
        <v>8.1434956024199392E-3</v>
      </c>
      <c r="X37" s="98">
        <f>IFERROR(T37/T35,"-")</f>
        <v>0.84285423866639564</v>
      </c>
    </row>
    <row r="38" spans="2:24" ht="15.75" thickBot="1" x14ac:dyDescent="0.3">
      <c r="B38" s="97" t="s">
        <v>142</v>
      </c>
      <c r="C38" s="52">
        <v>10391</v>
      </c>
      <c r="D38" s="52">
        <v>4061</v>
      </c>
      <c r="E38" s="52">
        <v>0</v>
      </c>
      <c r="F38" s="52">
        <v>3393</v>
      </c>
      <c r="G38" s="52">
        <v>5194</v>
      </c>
      <c r="H38" s="52">
        <v>6178</v>
      </c>
      <c r="I38" s="98">
        <f t="shared" si="1"/>
        <v>0.18944936465152096</v>
      </c>
      <c r="J38" s="52">
        <f t="shared" si="2"/>
        <v>984</v>
      </c>
      <c r="K38" s="98">
        <f t="shared" si="3"/>
        <v>-0.40544702146087963</v>
      </c>
      <c r="L38" s="52">
        <f t="shared" si="4"/>
        <v>-4213</v>
      </c>
      <c r="M38" s="98">
        <f t="shared" si="5"/>
        <v>1.3464984175701261E-3</v>
      </c>
      <c r="N38" s="98">
        <f>H38/H35</f>
        <v>0.13230255268117183</v>
      </c>
      <c r="O38" s="52">
        <v>903</v>
      </c>
      <c r="P38" s="52">
        <v>0</v>
      </c>
      <c r="Q38" s="52">
        <v>0</v>
      </c>
      <c r="R38" s="52">
        <v>501</v>
      </c>
      <c r="S38" s="52">
        <v>703</v>
      </c>
      <c r="T38" s="52">
        <v>773</v>
      </c>
      <c r="U38" s="98">
        <f t="shared" si="6"/>
        <v>9.9573257467994392E-2</v>
      </c>
      <c r="V38" s="52">
        <f t="shared" si="0"/>
        <v>70</v>
      </c>
      <c r="W38" s="98">
        <f t="shared" si="7"/>
        <v>1.1577444088570915E-3</v>
      </c>
      <c r="X38" s="98">
        <f>IFERROR(T38/T35,"-")</f>
        <v>0.15714576133360439</v>
      </c>
    </row>
    <row r="39" spans="2:24" ht="15.75" x14ac:dyDescent="0.25">
      <c r="B39" s="130" t="s">
        <v>50</v>
      </c>
      <c r="C39" s="131">
        <v>119184</v>
      </c>
      <c r="D39" s="131">
        <v>64241</v>
      </c>
      <c r="E39" s="131">
        <v>83177</v>
      </c>
      <c r="F39" s="131">
        <v>166144</v>
      </c>
      <c r="G39" s="131">
        <v>213829</v>
      </c>
      <c r="H39" s="131">
        <v>202567</v>
      </c>
      <c r="I39" s="132">
        <f t="shared" si="1"/>
        <v>-5.2668253604515769E-2</v>
      </c>
      <c r="J39" s="131">
        <f t="shared" si="2"/>
        <v>-11262</v>
      </c>
      <c r="K39" s="132">
        <f t="shared" si="3"/>
        <v>0.69961572023090346</v>
      </c>
      <c r="L39" s="131">
        <f t="shared" si="4"/>
        <v>83383</v>
      </c>
      <c r="M39" s="132">
        <f t="shared" si="5"/>
        <v>4.414958642795852E-2</v>
      </c>
      <c r="N39" s="133">
        <f>H39/H39</f>
        <v>1</v>
      </c>
      <c r="O39" s="131">
        <v>11916</v>
      </c>
      <c r="P39" s="131">
        <v>4520</v>
      </c>
      <c r="Q39" s="131">
        <v>13324</v>
      </c>
      <c r="R39" s="131">
        <v>20050</v>
      </c>
      <c r="S39" s="131">
        <v>26095</v>
      </c>
      <c r="T39" s="131">
        <v>21212</v>
      </c>
      <c r="U39" s="132">
        <f t="shared" si="6"/>
        <v>-0.18712397010921633</v>
      </c>
      <c r="V39" s="131">
        <f t="shared" si="0"/>
        <v>-4883</v>
      </c>
      <c r="W39" s="132">
        <f t="shared" si="7"/>
        <v>4.6332885025119126E-2</v>
      </c>
      <c r="X39" s="133">
        <f>IFERROR(T39/T39,"-")</f>
        <v>1</v>
      </c>
    </row>
    <row r="40" spans="2:24" ht="15.75" x14ac:dyDescent="0.25">
      <c r="B40" s="134" t="s">
        <v>60</v>
      </c>
      <c r="C40" s="135">
        <v>70163</v>
      </c>
      <c r="D40" s="135">
        <v>50483</v>
      </c>
      <c r="E40" s="135">
        <v>73838</v>
      </c>
      <c r="F40" s="135">
        <v>142029</v>
      </c>
      <c r="G40" s="135">
        <v>186898</v>
      </c>
      <c r="H40" s="135">
        <v>175551</v>
      </c>
      <c r="I40" s="136">
        <f t="shared" si="1"/>
        <v>-6.0712260163297671E-2</v>
      </c>
      <c r="J40" s="135">
        <f t="shared" si="2"/>
        <v>-11347</v>
      </c>
      <c r="K40" s="136">
        <f t="shared" si="3"/>
        <v>1.5020452375183502</v>
      </c>
      <c r="L40" s="135">
        <f t="shared" si="4"/>
        <v>105388</v>
      </c>
      <c r="M40" s="136">
        <f t="shared" si="5"/>
        <v>3.8261434720435937E-2</v>
      </c>
      <c r="N40" s="136">
        <f>H40/H39</f>
        <v>0.8666317810897135</v>
      </c>
      <c r="O40" s="135">
        <v>6581</v>
      </c>
      <c r="P40" s="135">
        <v>4520</v>
      </c>
      <c r="Q40" s="135">
        <v>11284</v>
      </c>
      <c r="R40" s="135">
        <v>17422</v>
      </c>
      <c r="S40" s="135">
        <v>23469</v>
      </c>
      <c r="T40" s="135">
        <v>18252</v>
      </c>
      <c r="U40" s="136">
        <f t="shared" si="6"/>
        <v>-0.22229323788827815</v>
      </c>
      <c r="V40" s="135">
        <f t="shared" si="0"/>
        <v>-5217</v>
      </c>
      <c r="W40" s="136">
        <f t="shared" si="7"/>
        <v>4.0259926329557376E-2</v>
      </c>
      <c r="X40" s="136">
        <f>IFERROR(T40/T39,"-")</f>
        <v>0.86045634546483118</v>
      </c>
    </row>
    <row r="41" spans="2:24" x14ac:dyDescent="0.25">
      <c r="B41" s="97" t="s">
        <v>140</v>
      </c>
      <c r="C41" s="52">
        <v>70163</v>
      </c>
      <c r="D41" s="52">
        <v>22627</v>
      </c>
      <c r="E41" s="52">
        <v>0</v>
      </c>
      <c r="F41" s="52">
        <v>0</v>
      </c>
      <c r="G41" s="52">
        <v>0</v>
      </c>
      <c r="H41" s="52">
        <v>0</v>
      </c>
      <c r="I41" s="98" t="str">
        <f t="shared" si="1"/>
        <v>-</v>
      </c>
      <c r="J41" s="52">
        <f t="shared" si="2"/>
        <v>0</v>
      </c>
      <c r="K41" s="98">
        <f t="shared" si="3"/>
        <v>-1</v>
      </c>
      <c r="L41" s="52">
        <f t="shared" si="4"/>
        <v>-70163</v>
      </c>
      <c r="M41" s="98">
        <f t="shared" si="5"/>
        <v>0</v>
      </c>
      <c r="N41" s="98">
        <f>H41/H39</f>
        <v>0</v>
      </c>
      <c r="O41" s="52">
        <v>6581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98" t="str">
        <f t="shared" si="6"/>
        <v>-</v>
      </c>
      <c r="V41" s="52">
        <f t="shared" si="0"/>
        <v>0</v>
      </c>
      <c r="W41" s="98">
        <f t="shared" si="7"/>
        <v>0</v>
      </c>
      <c r="X41" s="98">
        <f>IFERROR(T41/T39,"-")</f>
        <v>0</v>
      </c>
    </row>
    <row r="42" spans="2:24" x14ac:dyDescent="0.25">
      <c r="B42" s="97" t="s">
        <v>142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98" t="str">
        <f t="shared" si="1"/>
        <v>-</v>
      </c>
      <c r="J42" s="52">
        <f t="shared" si="2"/>
        <v>0</v>
      </c>
      <c r="K42" s="98" t="str">
        <f t="shared" si="3"/>
        <v>-</v>
      </c>
      <c r="L42" s="52">
        <f t="shared" si="4"/>
        <v>0</v>
      </c>
      <c r="M42" s="98">
        <f t="shared" si="5"/>
        <v>0</v>
      </c>
      <c r="N42" s="98">
        <f>H42/H39</f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98" t="str">
        <f t="shared" si="6"/>
        <v>-</v>
      </c>
      <c r="V42" s="52">
        <f t="shared" si="0"/>
        <v>0</v>
      </c>
      <c r="W42" s="98">
        <f t="shared" si="7"/>
        <v>0</v>
      </c>
      <c r="X42" s="98">
        <f>IFERROR(T42/T39,"-")</f>
        <v>0</v>
      </c>
    </row>
    <row r="43" spans="2:24" ht="16.5" thickBot="1" x14ac:dyDescent="0.3">
      <c r="B43" s="137" t="s">
        <v>63</v>
      </c>
      <c r="C43" s="138">
        <v>49021</v>
      </c>
      <c r="D43" s="138">
        <v>13758</v>
      </c>
      <c r="E43" s="138">
        <v>7414</v>
      </c>
      <c r="F43" s="138">
        <v>24115</v>
      </c>
      <c r="G43" s="138">
        <v>26931</v>
      </c>
      <c r="H43" s="138">
        <v>27016</v>
      </c>
      <c r="I43" s="139">
        <f t="shared" si="1"/>
        <v>3.1562140284431273E-3</v>
      </c>
      <c r="J43" s="138">
        <f t="shared" si="2"/>
        <v>85</v>
      </c>
      <c r="K43" s="139">
        <f t="shared" si="3"/>
        <v>-0.44888925154525616</v>
      </c>
      <c r="L43" s="138">
        <f t="shared" si="4"/>
        <v>-22005</v>
      </c>
      <c r="M43" s="139">
        <f t="shared" si="5"/>
        <v>5.8881517075225842E-3</v>
      </c>
      <c r="N43" s="139">
        <f>H43/H39</f>
        <v>0.13336821891028647</v>
      </c>
      <c r="O43" s="138">
        <v>5335</v>
      </c>
      <c r="P43" s="138">
        <v>0</v>
      </c>
      <c r="Q43" s="138">
        <v>2040</v>
      </c>
      <c r="R43" s="138">
        <v>2628</v>
      </c>
      <c r="S43" s="138">
        <v>2626</v>
      </c>
      <c r="T43" s="138">
        <v>2960</v>
      </c>
      <c r="U43" s="139">
        <f t="shared" si="6"/>
        <v>0.12718964204112715</v>
      </c>
      <c r="V43" s="138">
        <f t="shared" si="0"/>
        <v>334</v>
      </c>
      <c r="W43" s="139">
        <f t="shared" si="7"/>
        <v>6.0729586955617487E-3</v>
      </c>
      <c r="X43" s="139">
        <f>IFERROR(T43/T39,"-")</f>
        <v>0.13954365453516876</v>
      </c>
    </row>
    <row r="44" spans="2:24" ht="15.75" x14ac:dyDescent="0.25">
      <c r="B44" s="130" t="s">
        <v>51</v>
      </c>
      <c r="C44" s="131">
        <v>177807</v>
      </c>
      <c r="D44" s="131">
        <v>76350</v>
      </c>
      <c r="E44" s="131">
        <v>123320</v>
      </c>
      <c r="F44" s="131">
        <v>179915</v>
      </c>
      <c r="G44" s="131">
        <v>194865</v>
      </c>
      <c r="H44" s="131">
        <v>201157</v>
      </c>
      <c r="I44" s="132">
        <f t="shared" si="1"/>
        <v>3.2289020604007845E-2</v>
      </c>
      <c r="J44" s="131">
        <f t="shared" si="2"/>
        <v>6292</v>
      </c>
      <c r="K44" s="132">
        <f t="shared" si="3"/>
        <v>0.13132216391930585</v>
      </c>
      <c r="L44" s="131">
        <f t="shared" si="4"/>
        <v>23350</v>
      </c>
      <c r="M44" s="132">
        <f t="shared" si="5"/>
        <v>4.3842276170792144E-2</v>
      </c>
      <c r="N44" s="133">
        <f>H44/H44</f>
        <v>1</v>
      </c>
      <c r="O44" s="131">
        <v>18677</v>
      </c>
      <c r="P44" s="131">
        <v>9298</v>
      </c>
      <c r="Q44" s="131">
        <v>19721</v>
      </c>
      <c r="R44" s="131">
        <v>21932</v>
      </c>
      <c r="S44" s="131">
        <v>20553</v>
      </c>
      <c r="T44" s="131">
        <v>19337</v>
      </c>
      <c r="U44" s="132">
        <f t="shared" si="6"/>
        <v>-5.9164112295042037E-2</v>
      </c>
      <c r="V44" s="131">
        <f t="shared" si="0"/>
        <v>-1216</v>
      </c>
      <c r="W44" s="132">
        <f t="shared" si="7"/>
        <v>5.0681936876354743E-2</v>
      </c>
      <c r="X44" s="133">
        <f>IFERROR(T44/T44,"-")</f>
        <v>1</v>
      </c>
    </row>
    <row r="45" spans="2:24" ht="15.75" x14ac:dyDescent="0.25">
      <c r="B45" s="134" t="s">
        <v>60</v>
      </c>
      <c r="C45" s="135">
        <v>177807</v>
      </c>
      <c r="D45" s="135">
        <v>76350</v>
      </c>
      <c r="E45" s="135">
        <v>123320</v>
      </c>
      <c r="F45" s="135">
        <v>179915</v>
      </c>
      <c r="G45" s="135">
        <v>194865</v>
      </c>
      <c r="H45" s="135">
        <v>201157</v>
      </c>
      <c r="I45" s="136">
        <f t="shared" si="1"/>
        <v>3.2289020604007845E-2</v>
      </c>
      <c r="J45" s="135">
        <f t="shared" si="2"/>
        <v>6292</v>
      </c>
      <c r="K45" s="136">
        <f t="shared" si="3"/>
        <v>0.13132216391930585</v>
      </c>
      <c r="L45" s="135">
        <f t="shared" si="4"/>
        <v>23350</v>
      </c>
      <c r="M45" s="136">
        <f t="shared" si="5"/>
        <v>4.3842276170792144E-2</v>
      </c>
      <c r="N45" s="136">
        <f>H45/H44</f>
        <v>1</v>
      </c>
      <c r="O45" s="135">
        <v>18677</v>
      </c>
      <c r="P45" s="135">
        <v>9298</v>
      </c>
      <c r="Q45" s="135">
        <v>19721</v>
      </c>
      <c r="R45" s="135">
        <v>21932</v>
      </c>
      <c r="S45" s="135">
        <v>20553</v>
      </c>
      <c r="T45" s="135">
        <v>19337</v>
      </c>
      <c r="U45" s="136">
        <f t="shared" si="6"/>
        <v>-5.9164112295042037E-2</v>
      </c>
      <c r="V45" s="135">
        <f t="shared" si="0"/>
        <v>-1216</v>
      </c>
      <c r="W45" s="136">
        <f t="shared" si="7"/>
        <v>5.0681936876354743E-2</v>
      </c>
      <c r="X45" s="136">
        <f>IFERROR(T45/T44,"-")</f>
        <v>1</v>
      </c>
    </row>
    <row r="46" spans="2:24" x14ac:dyDescent="0.25">
      <c r="B46" s="97" t="s">
        <v>140</v>
      </c>
      <c r="C46" s="52">
        <v>89694</v>
      </c>
      <c r="D46" s="52">
        <v>38765</v>
      </c>
      <c r="E46" s="52">
        <v>77294</v>
      </c>
      <c r="F46" s="52">
        <v>107459</v>
      </c>
      <c r="G46" s="52">
        <v>117492</v>
      </c>
      <c r="H46" s="52">
        <v>119763</v>
      </c>
      <c r="I46" s="98">
        <f t="shared" si="1"/>
        <v>1.932897558982738E-2</v>
      </c>
      <c r="J46" s="52">
        <f t="shared" si="2"/>
        <v>2271</v>
      </c>
      <c r="K46" s="98">
        <f t="shared" si="3"/>
        <v>0.33523981537226577</v>
      </c>
      <c r="L46" s="52">
        <f t="shared" si="4"/>
        <v>30069</v>
      </c>
      <c r="M46" s="98">
        <f t="shared" si="5"/>
        <v>2.6102410162423279E-2</v>
      </c>
      <c r="N46" s="98">
        <f>H46/H44</f>
        <v>0.59537078003748312</v>
      </c>
      <c r="O46" s="52">
        <v>9146</v>
      </c>
      <c r="P46" s="52">
        <v>5005</v>
      </c>
      <c r="Q46" s="52">
        <v>12607</v>
      </c>
      <c r="R46" s="52">
        <v>12410</v>
      </c>
      <c r="S46" s="52">
        <v>12972</v>
      </c>
      <c r="T46" s="52">
        <v>12954</v>
      </c>
      <c r="U46" s="98">
        <f t="shared" si="6"/>
        <v>-1.3876040703052483E-3</v>
      </c>
      <c r="V46" s="52">
        <f t="shared" si="0"/>
        <v>-18</v>
      </c>
      <c r="W46" s="98">
        <f t="shared" si="7"/>
        <v>2.8677860506819367E-2</v>
      </c>
      <c r="X46" s="98">
        <f>IFERROR(T46/T44,"-")</f>
        <v>0.66990743134922692</v>
      </c>
    </row>
    <row r="47" spans="2:24" ht="15.75" thickBot="1" x14ac:dyDescent="0.3">
      <c r="B47" s="97" t="s">
        <v>142</v>
      </c>
      <c r="C47" s="52">
        <v>88113</v>
      </c>
      <c r="D47" s="52">
        <v>37585</v>
      </c>
      <c r="E47" s="52">
        <v>46026</v>
      </c>
      <c r="F47" s="52">
        <v>72456</v>
      </c>
      <c r="G47" s="52">
        <v>77373</v>
      </c>
      <c r="H47" s="52">
        <v>81394</v>
      </c>
      <c r="I47" s="98">
        <f t="shared" si="1"/>
        <v>5.1969033125250474E-2</v>
      </c>
      <c r="J47" s="52">
        <f t="shared" si="2"/>
        <v>4021</v>
      </c>
      <c r="K47" s="98">
        <f t="shared" si="3"/>
        <v>-7.6254355202977964E-2</v>
      </c>
      <c r="L47" s="52">
        <f t="shared" si="4"/>
        <v>-6719</v>
      </c>
      <c r="M47" s="98">
        <f t="shared" si="5"/>
        <v>1.7739866008368865E-2</v>
      </c>
      <c r="N47" s="98">
        <f>H47/H44</f>
        <v>0.40462921996251683</v>
      </c>
      <c r="O47" s="52">
        <v>9531</v>
      </c>
      <c r="P47" s="52">
        <v>4293</v>
      </c>
      <c r="Q47" s="52">
        <v>7114</v>
      </c>
      <c r="R47" s="52">
        <v>9522</v>
      </c>
      <c r="S47" s="52">
        <v>7581</v>
      </c>
      <c r="T47" s="52">
        <v>6383</v>
      </c>
      <c r="U47" s="98">
        <f t="shared" si="6"/>
        <v>-0.15802664556127155</v>
      </c>
      <c r="V47" s="52">
        <f t="shared" si="0"/>
        <v>-1198</v>
      </c>
      <c r="W47" s="98">
        <f t="shared" si="7"/>
        <v>2.2004076369535375E-2</v>
      </c>
      <c r="X47" s="98">
        <f>IFERROR(T47/T44,"-")</f>
        <v>0.33009256865077313</v>
      </c>
    </row>
    <row r="48" spans="2:24" ht="15.75" x14ac:dyDescent="0.25">
      <c r="B48" s="130" t="s">
        <v>52</v>
      </c>
      <c r="C48" s="131">
        <v>209689</v>
      </c>
      <c r="D48" s="131">
        <v>77984</v>
      </c>
      <c r="E48" s="131">
        <v>100724</v>
      </c>
      <c r="F48" s="131">
        <v>212753</v>
      </c>
      <c r="G48" s="131">
        <v>230245</v>
      </c>
      <c r="H48" s="131">
        <v>241157</v>
      </c>
      <c r="I48" s="132">
        <f t="shared" si="1"/>
        <v>4.7392994418988366E-2</v>
      </c>
      <c r="J48" s="131">
        <f t="shared" si="2"/>
        <v>10912</v>
      </c>
      <c r="K48" s="132">
        <f t="shared" si="3"/>
        <v>0.15006986537205091</v>
      </c>
      <c r="L48" s="131">
        <f t="shared" si="4"/>
        <v>31468</v>
      </c>
      <c r="M48" s="132">
        <f t="shared" si="5"/>
        <v>5.2560297650689369E-2</v>
      </c>
      <c r="N48" s="133">
        <f>H48/H48</f>
        <v>1</v>
      </c>
      <c r="O48" s="131">
        <v>22803</v>
      </c>
      <c r="P48" s="131">
        <v>6665</v>
      </c>
      <c r="Q48" s="131">
        <v>23140</v>
      </c>
      <c r="R48" s="131">
        <v>22327</v>
      </c>
      <c r="S48" s="131">
        <v>25007</v>
      </c>
      <c r="T48" s="131">
        <v>27341</v>
      </c>
      <c r="U48" s="132">
        <f t="shared" si="6"/>
        <v>9.3333866517375075E-2</v>
      </c>
      <c r="V48" s="131">
        <f t="shared" si="0"/>
        <v>2334</v>
      </c>
      <c r="W48" s="132">
        <f t="shared" si="7"/>
        <v>5.1594729374355844E-2</v>
      </c>
      <c r="X48" s="133">
        <f>IFERROR(T48/T48,"-")</f>
        <v>1</v>
      </c>
    </row>
    <row r="49" spans="2:24" ht="15.75" x14ac:dyDescent="0.25">
      <c r="B49" s="134" t="s">
        <v>60</v>
      </c>
      <c r="C49" s="135">
        <v>150827</v>
      </c>
      <c r="D49" s="135">
        <v>61204</v>
      </c>
      <c r="E49" s="135">
        <v>84437</v>
      </c>
      <c r="F49" s="135">
        <v>175993</v>
      </c>
      <c r="G49" s="135">
        <v>189498</v>
      </c>
      <c r="H49" s="135">
        <v>198882</v>
      </c>
      <c r="I49" s="136">
        <f t="shared" si="1"/>
        <v>4.9520311560016461E-2</v>
      </c>
      <c r="J49" s="135">
        <f t="shared" si="2"/>
        <v>9384</v>
      </c>
      <c r="K49" s="136">
        <f t="shared" si="3"/>
        <v>0.31861006318497354</v>
      </c>
      <c r="L49" s="135">
        <f t="shared" si="4"/>
        <v>48055</v>
      </c>
      <c r="M49" s="136">
        <f t="shared" si="5"/>
        <v>4.334643869912299E-2</v>
      </c>
      <c r="N49" s="136">
        <f>H49/H48</f>
        <v>0.82469926230629842</v>
      </c>
      <c r="O49" s="135">
        <v>17312</v>
      </c>
      <c r="P49" s="135">
        <v>5837</v>
      </c>
      <c r="Q49" s="135">
        <v>19624</v>
      </c>
      <c r="R49" s="135">
        <v>18718</v>
      </c>
      <c r="S49" s="135">
        <v>20522</v>
      </c>
      <c r="T49" s="135">
        <v>22570</v>
      </c>
      <c r="U49" s="136">
        <f t="shared" si="6"/>
        <v>9.9795341584640873E-2</v>
      </c>
      <c r="V49" s="135">
        <f t="shared" si="0"/>
        <v>2048</v>
      </c>
      <c r="W49" s="136">
        <f t="shared" si="7"/>
        <v>4.32548100698344E-2</v>
      </c>
      <c r="X49" s="136">
        <f>IFERROR(T49/T48,"-")</f>
        <v>0.82550016458798137</v>
      </c>
    </row>
    <row r="50" spans="2:24" x14ac:dyDescent="0.25">
      <c r="B50" s="97" t="s">
        <v>140</v>
      </c>
      <c r="C50" s="52">
        <v>126179</v>
      </c>
      <c r="D50" s="52">
        <v>40956</v>
      </c>
      <c r="E50" s="52">
        <v>39929</v>
      </c>
      <c r="F50" s="52">
        <v>135196</v>
      </c>
      <c r="G50" s="52">
        <v>148772</v>
      </c>
      <c r="H50" s="52">
        <v>154236</v>
      </c>
      <c r="I50" s="98">
        <f t="shared" si="1"/>
        <v>3.6727341166348459E-2</v>
      </c>
      <c r="J50" s="52">
        <f t="shared" si="2"/>
        <v>5464</v>
      </c>
      <c r="K50" s="98">
        <f t="shared" si="3"/>
        <v>0.22235871262254414</v>
      </c>
      <c r="L50" s="52">
        <f t="shared" si="4"/>
        <v>28057</v>
      </c>
      <c r="M50" s="98">
        <f t="shared" si="5"/>
        <v>3.3615819024335705E-2</v>
      </c>
      <c r="N50" s="98">
        <f>H50/H48</f>
        <v>0.63956675526731543</v>
      </c>
      <c r="O50" s="52">
        <v>14572</v>
      </c>
      <c r="P50" s="52">
        <v>0</v>
      </c>
      <c r="Q50" s="52">
        <v>14899</v>
      </c>
      <c r="R50" s="52">
        <v>14897</v>
      </c>
      <c r="S50" s="52">
        <v>15893</v>
      </c>
      <c r="T50" s="52">
        <v>17980</v>
      </c>
      <c r="U50" s="98">
        <f t="shared" si="6"/>
        <v>0.13131567356697915</v>
      </c>
      <c r="V50" s="52">
        <f t="shared" si="0"/>
        <v>2087</v>
      </c>
      <c r="W50" s="98">
        <f t="shared" si="7"/>
        <v>3.442498694360098E-2</v>
      </c>
      <c r="X50" s="98">
        <f>IFERROR(T50/T48,"-")</f>
        <v>0.65762042353973882</v>
      </c>
    </row>
    <row r="51" spans="2:24" x14ac:dyDescent="0.25">
      <c r="B51" s="97" t="s">
        <v>142</v>
      </c>
      <c r="C51" s="52">
        <v>24648</v>
      </c>
      <c r="D51" s="52">
        <v>9862</v>
      </c>
      <c r="E51" s="52">
        <v>16912</v>
      </c>
      <c r="F51" s="52">
        <v>40797</v>
      </c>
      <c r="G51" s="52">
        <v>40726</v>
      </c>
      <c r="H51" s="52">
        <v>44646</v>
      </c>
      <c r="I51" s="98">
        <f t="shared" si="1"/>
        <v>9.6253007906497157E-2</v>
      </c>
      <c r="J51" s="52">
        <f t="shared" si="2"/>
        <v>3920</v>
      </c>
      <c r="K51" s="98">
        <f t="shared" si="3"/>
        <v>0.81134371957156759</v>
      </c>
      <c r="L51" s="52">
        <f t="shared" si="4"/>
        <v>19998</v>
      </c>
      <c r="M51" s="98">
        <f t="shared" si="5"/>
        <v>9.7306196747872862E-3</v>
      </c>
      <c r="N51" s="98">
        <f>H51/H48</f>
        <v>0.1851325070389829</v>
      </c>
      <c r="O51" s="52">
        <v>2740</v>
      </c>
      <c r="P51" s="52">
        <v>0</v>
      </c>
      <c r="Q51" s="52">
        <v>4725</v>
      </c>
      <c r="R51" s="52">
        <v>3821</v>
      </c>
      <c r="S51" s="52">
        <v>4629</v>
      </c>
      <c r="T51" s="52">
        <v>4590</v>
      </c>
      <c r="U51" s="98">
        <f t="shared" si="6"/>
        <v>-8.4251458198314477E-3</v>
      </c>
      <c r="V51" s="52">
        <f t="shared" si="0"/>
        <v>-39</v>
      </c>
      <c r="W51" s="98">
        <f t="shared" si="7"/>
        <v>8.8298231262334253E-3</v>
      </c>
      <c r="X51" s="98">
        <f>IFERROR(T51/T48,"-")</f>
        <v>0.16787974104824258</v>
      </c>
    </row>
    <row r="52" spans="2:24" ht="16.5" thickBot="1" x14ac:dyDescent="0.3">
      <c r="B52" s="137" t="s">
        <v>63</v>
      </c>
      <c r="C52" s="138">
        <v>58862</v>
      </c>
      <c r="D52" s="138">
        <v>16780</v>
      </c>
      <c r="E52" s="138">
        <v>16287</v>
      </c>
      <c r="F52" s="138">
        <v>36760</v>
      </c>
      <c r="G52" s="138">
        <v>40747</v>
      </c>
      <c r="H52" s="138">
        <v>42275</v>
      </c>
      <c r="I52" s="139">
        <f t="shared" si="1"/>
        <v>3.7499693228949305E-2</v>
      </c>
      <c r="J52" s="138">
        <f t="shared" si="2"/>
        <v>1528</v>
      </c>
      <c r="K52" s="139">
        <f t="shared" si="3"/>
        <v>-0.28179470626210457</v>
      </c>
      <c r="L52" s="138">
        <f t="shared" si="4"/>
        <v>-16587</v>
      </c>
      <c r="M52" s="139">
        <f t="shared" si="5"/>
        <v>9.2138589515663779E-3</v>
      </c>
      <c r="N52" s="139">
        <f>H52/H48</f>
        <v>0.17530073769370161</v>
      </c>
      <c r="O52" s="138">
        <v>5491</v>
      </c>
      <c r="P52" s="138">
        <v>828</v>
      </c>
      <c r="Q52" s="138">
        <v>3516</v>
      </c>
      <c r="R52" s="138">
        <v>3609</v>
      </c>
      <c r="S52" s="138">
        <v>4485</v>
      </c>
      <c r="T52" s="138">
        <v>4771</v>
      </c>
      <c r="U52" s="139">
        <f t="shared" si="6"/>
        <v>6.3768115942028913E-2</v>
      </c>
      <c r="V52" s="138">
        <f t="shared" si="0"/>
        <v>286</v>
      </c>
      <c r="W52" s="139">
        <f t="shared" si="7"/>
        <v>8.3399193045214422E-3</v>
      </c>
      <c r="X52" s="139">
        <f>IFERROR(T52/T48,"-")</f>
        <v>0.17449983541201858</v>
      </c>
    </row>
    <row r="53" spans="2:24" ht="15.75" x14ac:dyDescent="0.25">
      <c r="B53" s="130" t="s">
        <v>53</v>
      </c>
      <c r="C53" s="131">
        <f t="shared" ref="C53:H56" si="8">C6-C11-C16-C21-C26-C30-C35-C39-C44-C48</f>
        <v>105475</v>
      </c>
      <c r="D53" s="131">
        <f t="shared" si="8"/>
        <v>136256</v>
      </c>
      <c r="E53" s="131">
        <f t="shared" si="8"/>
        <v>52520</v>
      </c>
      <c r="F53" s="131">
        <f t="shared" si="8"/>
        <v>91115</v>
      </c>
      <c r="G53" s="131">
        <f t="shared" si="8"/>
        <v>101109</v>
      </c>
      <c r="H53" s="131">
        <f t="shared" si="8"/>
        <v>106028</v>
      </c>
      <c r="I53" s="132">
        <f t="shared" si="1"/>
        <v>4.8650466328417741E-2</v>
      </c>
      <c r="J53" s="131">
        <f t="shared" si="2"/>
        <v>4919</v>
      </c>
      <c r="K53" s="132">
        <f t="shared" si="3"/>
        <v>5.2429485660108188E-3</v>
      </c>
      <c r="L53" s="131">
        <f t="shared" si="4"/>
        <v>553</v>
      </c>
      <c r="M53" s="132">
        <f t="shared" si="5"/>
        <v>2.310885953676357E-2</v>
      </c>
      <c r="N53" s="133">
        <f>H53/H53</f>
        <v>1</v>
      </c>
      <c r="O53" s="131">
        <v>10069</v>
      </c>
      <c r="P53" s="131">
        <v>2754</v>
      </c>
      <c r="Q53" s="131">
        <v>9641</v>
      </c>
      <c r="R53" s="131">
        <v>9567</v>
      </c>
      <c r="S53" s="131">
        <v>11329</v>
      </c>
      <c r="T53" s="131">
        <v>11427</v>
      </c>
      <c r="U53" s="132">
        <f t="shared" si="6"/>
        <v>8.6503663165327094E-3</v>
      </c>
      <c r="V53" s="131">
        <f t="shared" si="0"/>
        <v>98</v>
      </c>
      <c r="W53" s="132">
        <f t="shared" si="7"/>
        <v>2.2108065388294997E-2</v>
      </c>
      <c r="X53" s="133">
        <f>IFERROR(T53/T53,"-")</f>
        <v>1</v>
      </c>
    </row>
    <row r="54" spans="2:24" ht="15.75" x14ac:dyDescent="0.25">
      <c r="B54" s="134" t="s">
        <v>60</v>
      </c>
      <c r="C54" s="135">
        <f t="shared" si="8"/>
        <v>101682</v>
      </c>
      <c r="D54" s="135">
        <f t="shared" si="8"/>
        <v>103457</v>
      </c>
      <c r="E54" s="135">
        <f t="shared" si="8"/>
        <v>53790</v>
      </c>
      <c r="F54" s="135">
        <f t="shared" si="8"/>
        <v>88252</v>
      </c>
      <c r="G54" s="135">
        <f t="shared" si="8"/>
        <v>93505</v>
      </c>
      <c r="H54" s="135">
        <f t="shared" si="8"/>
        <v>96698</v>
      </c>
      <c r="I54" s="136">
        <f t="shared" si="1"/>
        <v>3.4147906529062633E-2</v>
      </c>
      <c r="J54" s="135">
        <f t="shared" si="2"/>
        <v>3193</v>
      </c>
      <c r="K54" s="136">
        <f t="shared" si="3"/>
        <v>-4.9015558309238649E-2</v>
      </c>
      <c r="L54" s="135">
        <f t="shared" si="4"/>
        <v>-4984</v>
      </c>
      <c r="M54" s="136">
        <f t="shared" si="5"/>
        <v>2.1075381026577543E-2</v>
      </c>
      <c r="N54" s="136">
        <f>H54/H53</f>
        <v>0.91200437620251251</v>
      </c>
      <c r="O54" s="135">
        <v>9652</v>
      </c>
      <c r="P54" s="135">
        <v>2746</v>
      </c>
      <c r="Q54" s="135">
        <v>9342</v>
      </c>
      <c r="R54" s="135">
        <v>9261</v>
      </c>
      <c r="S54" s="135">
        <v>10507</v>
      </c>
      <c r="T54" s="135">
        <v>10382</v>
      </c>
      <c r="U54" s="136">
        <f t="shared" si="6"/>
        <v>-1.1896830684305693E-2</v>
      </c>
      <c r="V54" s="135">
        <f t="shared" si="0"/>
        <v>-125</v>
      </c>
      <c r="W54" s="136">
        <f t="shared" si="7"/>
        <v>2.1400940060729588E-2</v>
      </c>
      <c r="X54" s="136">
        <f>IFERROR(T54/T53,"-")</f>
        <v>0.90854992561477199</v>
      </c>
    </row>
    <row r="55" spans="2:24" x14ac:dyDescent="0.25">
      <c r="B55" s="97" t="s">
        <v>140</v>
      </c>
      <c r="C55" s="52">
        <f t="shared" si="8"/>
        <v>90428</v>
      </c>
      <c r="D55" s="52">
        <f t="shared" si="8"/>
        <v>120979</v>
      </c>
      <c r="E55" s="52">
        <f t="shared" si="8"/>
        <v>146726</v>
      </c>
      <c r="F55" s="52">
        <f t="shared" si="8"/>
        <v>327943</v>
      </c>
      <c r="G55" s="52">
        <f t="shared" si="8"/>
        <v>293266</v>
      </c>
      <c r="H55" s="52">
        <f t="shared" si="8"/>
        <v>380343</v>
      </c>
      <c r="I55" s="98">
        <f t="shared" si="1"/>
        <v>0.29692156608676079</v>
      </c>
      <c r="J55" s="52">
        <f t="shared" si="2"/>
        <v>87077</v>
      </c>
      <c r="K55" s="98">
        <f t="shared" si="3"/>
        <v>3.2060313177334452</v>
      </c>
      <c r="L55" s="52">
        <f t="shared" si="4"/>
        <v>289915</v>
      </c>
      <c r="M55" s="98">
        <f t="shared" si="5"/>
        <v>8.2895961093213746E-2</v>
      </c>
      <c r="N55" s="98">
        <f>H55/H53</f>
        <v>3.5871939487682498</v>
      </c>
      <c r="O55" s="52">
        <v>7786</v>
      </c>
      <c r="P55" s="52">
        <v>2040</v>
      </c>
      <c r="Q55" s="52">
        <v>7198</v>
      </c>
      <c r="R55" s="52">
        <v>6466</v>
      </c>
      <c r="S55" s="52">
        <v>7404</v>
      </c>
      <c r="T55" s="52">
        <v>7258</v>
      </c>
      <c r="U55" s="98">
        <f t="shared" si="6"/>
        <v>-1.9719070772555414E-2</v>
      </c>
      <c r="V55" s="52">
        <f t="shared" si="0"/>
        <v>-146</v>
      </c>
      <c r="W55" s="98">
        <f t="shared" si="7"/>
        <v>1.4942066562215474E-2</v>
      </c>
      <c r="X55" s="98">
        <f>IFERROR(T55/T53,"-")</f>
        <v>0.6351623348210379</v>
      </c>
    </row>
    <row r="56" spans="2:24" x14ac:dyDescent="0.25">
      <c r="B56" s="97" t="s">
        <v>142</v>
      </c>
      <c r="C56" s="52">
        <f t="shared" si="8"/>
        <v>43052</v>
      </c>
      <c r="D56" s="52">
        <f t="shared" si="8"/>
        <v>45954</v>
      </c>
      <c r="E56" s="52">
        <f t="shared" si="8"/>
        <v>44173</v>
      </c>
      <c r="F56" s="52">
        <f t="shared" si="8"/>
        <v>67925</v>
      </c>
      <c r="G56" s="52">
        <f t="shared" si="8"/>
        <v>98069</v>
      </c>
      <c r="H56" s="52">
        <f t="shared" si="8"/>
        <v>94674</v>
      </c>
      <c r="I56" s="98">
        <f t="shared" si="1"/>
        <v>-3.4618482904893444E-2</v>
      </c>
      <c r="J56" s="52">
        <f t="shared" si="2"/>
        <v>-3395</v>
      </c>
      <c r="K56" s="98">
        <f t="shared" si="3"/>
        <v>1.1990615999256713</v>
      </c>
      <c r="L56" s="52">
        <f t="shared" si="4"/>
        <v>51622</v>
      </c>
      <c r="M56" s="98">
        <f t="shared" si="5"/>
        <v>2.0634249139694742E-2</v>
      </c>
      <c r="N56" s="98">
        <f>H56/H53</f>
        <v>0.89291507903572642</v>
      </c>
      <c r="O56" s="52">
        <v>1866</v>
      </c>
      <c r="P56" s="52">
        <v>706</v>
      </c>
      <c r="Q56" s="52">
        <v>2144</v>
      </c>
      <c r="R56" s="52">
        <v>2795</v>
      </c>
      <c r="S56" s="52">
        <v>3103</v>
      </c>
      <c r="T56" s="52">
        <v>3124</v>
      </c>
      <c r="U56" s="98">
        <f t="shared" si="6"/>
        <v>6.7676442152755367E-3</v>
      </c>
      <c r="V56" s="52">
        <f t="shared" si="0"/>
        <v>21</v>
      </c>
      <c r="W56" s="98">
        <f t="shared" si="7"/>
        <v>6.4588734985141123E-3</v>
      </c>
      <c r="X56" s="98">
        <f>IFERROR(T56/T53,"-")</f>
        <v>0.27338759079373415</v>
      </c>
    </row>
    <row r="57" spans="2:24" ht="15.75" x14ac:dyDescent="0.25">
      <c r="B57" s="137" t="s">
        <v>63</v>
      </c>
      <c r="C57" s="138">
        <f>C53-C54</f>
        <v>3793</v>
      </c>
      <c r="D57" s="138">
        <f t="shared" ref="D57:H57" si="9">D53-D54</f>
        <v>32799</v>
      </c>
      <c r="E57" s="138">
        <f t="shared" si="9"/>
        <v>-1270</v>
      </c>
      <c r="F57" s="138">
        <f t="shared" si="9"/>
        <v>2863</v>
      </c>
      <c r="G57" s="138">
        <f t="shared" si="9"/>
        <v>7604</v>
      </c>
      <c r="H57" s="138">
        <f t="shared" si="9"/>
        <v>9330</v>
      </c>
      <c r="I57" s="139">
        <f t="shared" si="1"/>
        <v>0.22698579694897414</v>
      </c>
      <c r="J57" s="138">
        <f t="shared" si="2"/>
        <v>1726</v>
      </c>
      <c r="K57" s="139">
        <f t="shared" si="3"/>
        <v>1.4597943580279464</v>
      </c>
      <c r="L57" s="138">
        <f t="shared" si="4"/>
        <v>5537</v>
      </c>
      <c r="M57" s="139">
        <f t="shared" si="5"/>
        <v>2.0334785101860271E-3</v>
      </c>
      <c r="N57" s="139">
        <f>H57/H53</f>
        <v>8.799562379748746E-2</v>
      </c>
      <c r="O57" s="138">
        <v>490</v>
      </c>
      <c r="P57" s="138">
        <v>60</v>
      </c>
      <c r="Q57" s="138">
        <v>2401</v>
      </c>
      <c r="R57" s="138">
        <v>1288</v>
      </c>
      <c r="S57" s="138">
        <v>1692</v>
      </c>
      <c r="T57" s="138">
        <v>4580</v>
      </c>
      <c r="U57" s="139">
        <f t="shared" si="6"/>
        <v>1.706855791962175</v>
      </c>
      <c r="V57" s="138">
        <f t="shared" si="0"/>
        <v>2888</v>
      </c>
      <c r="W57" s="139">
        <f t="shared" si="7"/>
        <v>2.9763968036086502E-3</v>
      </c>
      <c r="X57" s="139">
        <f>IFERROR(T57/T53,"-")</f>
        <v>0.40080511070272162</v>
      </c>
    </row>
    <row r="58" spans="2:24" x14ac:dyDescent="0.25">
      <c r="B58" s="101"/>
      <c r="C58" s="102"/>
      <c r="D58" s="102"/>
      <c r="E58" s="102"/>
      <c r="F58" s="102"/>
      <c r="G58" s="102"/>
      <c r="H58" s="103"/>
      <c r="I58" s="102"/>
      <c r="J58" s="104"/>
      <c r="K58" s="102"/>
      <c r="L58" s="104"/>
      <c r="M58" s="104"/>
      <c r="N58" s="104"/>
    </row>
    <row r="59" spans="2:24" x14ac:dyDescent="0.25">
      <c r="B59" s="105" t="s">
        <v>55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DBB8-0570-46E0-A815-92699DB8DFBA}">
  <sheetPr>
    <tabColor theme="7" tint="0.79998168889431442"/>
    <pageSetUpPr fitToPage="1"/>
  </sheetPr>
  <dimension ref="A1:AA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3" spans="1:27" ht="42" customHeight="1" thickBot="1" x14ac:dyDescent="0.3">
      <c r="B3" s="14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P3" s="141" t="s">
        <v>261</v>
      </c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6" customHeight="1" x14ac:dyDescent="0.25"/>
    <row r="5" spans="1:27" ht="15.75" x14ac:dyDescent="0.25">
      <c r="B5" s="143"/>
      <c r="C5" s="300" t="s">
        <v>43</v>
      </c>
      <c r="D5" s="301"/>
      <c r="E5" s="301"/>
      <c r="F5" s="301"/>
      <c r="G5" s="301"/>
      <c r="H5" s="301"/>
      <c r="I5" s="301"/>
      <c r="J5" s="301"/>
      <c r="K5" s="301"/>
      <c r="L5" s="301"/>
      <c r="M5" s="301"/>
      <c r="P5" s="143"/>
      <c r="Q5" s="300" t="s">
        <v>43</v>
      </c>
      <c r="R5" s="301"/>
      <c r="S5" s="301"/>
      <c r="T5" s="301"/>
      <c r="U5" s="301"/>
      <c r="V5" s="301"/>
      <c r="W5" s="301"/>
      <c r="X5" s="301"/>
      <c r="Y5" s="301"/>
      <c r="Z5" s="301"/>
      <c r="AA5" s="301"/>
    </row>
    <row r="6" spans="1:27" s="144" customFormat="1" ht="72" customHeight="1" x14ac:dyDescent="0.25">
      <c r="B6" s="145"/>
      <c r="C6" s="146">
        <v>2018</v>
      </c>
      <c r="D6" s="147">
        <v>2019</v>
      </c>
      <c r="E6" s="147">
        <v>2020</v>
      </c>
      <c r="F6" s="147">
        <v>2021</v>
      </c>
      <c r="G6" s="147">
        <v>2022</v>
      </c>
      <c r="H6" s="147">
        <v>2023</v>
      </c>
      <c r="I6" s="148" t="str">
        <f>CONCATENATE("var. ",RIGHT(H6,2),"/",RIGHT(G6,2))</f>
        <v>var. 23/22</v>
      </c>
      <c r="J6" s="148" t="str">
        <f>CONCATENATE("var. ",RIGHT(H6,2),"/",RIGHT(E6,2))</f>
        <v>var. 23/20</v>
      </c>
      <c r="K6" s="149" t="str">
        <f>CONCATENATE("dif. ",RIGHT(H6,2),"/",RIGHT(G6,2))</f>
        <v>dif. 23/22</v>
      </c>
      <c r="L6" s="149" t="str">
        <f>CONCATENATE("dif. ",RIGHT(H6,2),"/",RIGHT(E6,2))</f>
        <v>dif. 23/20</v>
      </c>
      <c r="M6" s="148" t="str">
        <f>CONCATENATE("Cuota s/ total lugares de residencia ",RIGHT(H6,4))</f>
        <v>Cuota s/ total lugares de residencia 2023</v>
      </c>
      <c r="P6" s="145"/>
      <c r="Q6" s="146">
        <v>2018</v>
      </c>
      <c r="R6" s="147">
        <v>2019</v>
      </c>
      <c r="S6" s="147">
        <v>2020</v>
      </c>
      <c r="T6" s="147">
        <v>2021</v>
      </c>
      <c r="U6" s="147">
        <v>2022</v>
      </c>
      <c r="V6" s="147">
        <v>2023</v>
      </c>
      <c r="W6" s="148" t="str">
        <f>CONCATENATE("var. ",RIGHT(V6,2),"/",RIGHT(U6,2))</f>
        <v>var. 23/22</v>
      </c>
      <c r="X6" s="148" t="str">
        <f>CONCATENATE("var. ",RIGHT(V6,2),"/",RIGHT(S6,2))</f>
        <v>var. 23/20</v>
      </c>
      <c r="Y6" s="149" t="str">
        <f>CONCATENATE("dif. ",RIGHT(V6,2),"/",RIGHT(U6,2))</f>
        <v>dif. 23/22</v>
      </c>
      <c r="Z6" s="149" t="str">
        <f>CONCATENATE("dif. ",RIGHT(V6,2),"/",RIGHT(S6,2))</f>
        <v>dif. 23/20</v>
      </c>
      <c r="AA6" s="148" t="str">
        <f>CONCATENATE("Cuota s/ total lugares de residencia ",RIGHT(V6,4))</f>
        <v>Cuota s/ total lugares de residencia 2023</v>
      </c>
    </row>
    <row r="7" spans="1:27" x14ac:dyDescent="0.25">
      <c r="A7" s="1"/>
      <c r="B7" s="150" t="s">
        <v>43</v>
      </c>
      <c r="C7" s="151"/>
      <c r="D7" s="151"/>
      <c r="E7" s="151"/>
      <c r="F7" s="151"/>
      <c r="G7" s="151"/>
      <c r="H7" s="152"/>
      <c r="I7" s="152"/>
      <c r="J7" s="152"/>
      <c r="K7" s="152"/>
      <c r="L7" s="151"/>
      <c r="M7" s="151"/>
      <c r="N7" s="79"/>
      <c r="P7" s="153" t="s">
        <v>47</v>
      </c>
      <c r="Q7" s="151"/>
      <c r="R7" s="151"/>
      <c r="S7" s="151"/>
      <c r="T7" s="151"/>
      <c r="U7" s="151"/>
      <c r="V7" s="152"/>
      <c r="W7" s="152"/>
      <c r="X7" s="152"/>
      <c r="Y7" s="152"/>
      <c r="Z7" s="151"/>
      <c r="AA7" s="151"/>
    </row>
    <row r="8" spans="1:27" x14ac:dyDescent="0.25">
      <c r="A8" s="1"/>
      <c r="B8" s="154" t="s">
        <v>68</v>
      </c>
      <c r="C8" s="155">
        <v>4872456</v>
      </c>
      <c r="D8" s="155">
        <v>4831573</v>
      </c>
      <c r="E8" s="155">
        <v>1565303</v>
      </c>
      <c r="F8" s="155">
        <v>2335438</v>
      </c>
      <c r="G8" s="155">
        <v>4757683</v>
      </c>
      <c r="H8" s="155">
        <v>5188807</v>
      </c>
      <c r="I8" s="156">
        <f>IFERROR(H8/G8-1,"-")</f>
        <v>9.0616377762032574E-2</v>
      </c>
      <c r="J8" s="156">
        <f>IFERROR(H8/E8-1,"-")</f>
        <v>2.3148898328310876</v>
      </c>
      <c r="K8" s="155">
        <f>H8-G8</f>
        <v>431124</v>
      </c>
      <c r="L8" s="155">
        <f>H8-E8</f>
        <v>3623504</v>
      </c>
      <c r="M8" s="156">
        <f>H8/H$8</f>
        <v>1</v>
      </c>
      <c r="N8" s="79"/>
      <c r="P8" s="154" t="s">
        <v>68</v>
      </c>
      <c r="Q8" s="155">
        <v>136881</v>
      </c>
      <c r="R8" s="155">
        <v>137126</v>
      </c>
      <c r="S8" s="155">
        <v>55313</v>
      </c>
      <c r="T8" s="155">
        <v>70304</v>
      </c>
      <c r="U8" s="155">
        <v>161080</v>
      </c>
      <c r="V8" s="155">
        <v>179837</v>
      </c>
      <c r="W8" s="156">
        <f>IFERROR(V8/U8-1,"-")</f>
        <v>0.116445244598957</v>
      </c>
      <c r="X8" s="156">
        <f>IFERROR(V8/S8-1,"-")</f>
        <v>2.2512610055502322</v>
      </c>
      <c r="Y8" s="155">
        <f>V8-U8</f>
        <v>18757</v>
      </c>
      <c r="Z8" s="155">
        <f>V8-S8</f>
        <v>124524</v>
      </c>
      <c r="AA8" s="156">
        <f>V8/V$8</f>
        <v>1</v>
      </c>
    </row>
    <row r="9" spans="1:27" x14ac:dyDescent="0.25">
      <c r="A9" s="1" t="s">
        <v>96</v>
      </c>
      <c r="B9" s="157" t="s">
        <v>97</v>
      </c>
      <c r="C9" s="158">
        <v>1028693</v>
      </c>
      <c r="D9" s="158">
        <v>1047557</v>
      </c>
      <c r="E9" s="158">
        <v>456683</v>
      </c>
      <c r="F9" s="158">
        <v>800301</v>
      </c>
      <c r="G9" s="158">
        <v>1016781</v>
      </c>
      <c r="H9" s="158">
        <v>1041269</v>
      </c>
      <c r="I9" s="159">
        <f>IFERROR(H9/G9-1,"-")</f>
        <v>2.4083848931087504E-2</v>
      </c>
      <c r="J9" s="160">
        <f t="shared" ref="J9:J20" si="0">IFERROR(H9/E9-1,"-")</f>
        <v>1.2800695449578812</v>
      </c>
      <c r="K9" s="158">
        <f t="shared" ref="K9:K19" si="1">H9-G9</f>
        <v>24488</v>
      </c>
      <c r="L9" s="158">
        <f t="shared" ref="L9:L20" si="2">H9-E9</f>
        <v>584586</v>
      </c>
      <c r="M9" s="159">
        <f>H9/H$8</f>
        <v>0.20067599353762822</v>
      </c>
      <c r="N9" s="79"/>
      <c r="P9" s="157" t="s">
        <v>97</v>
      </c>
      <c r="Q9" s="158">
        <v>35089</v>
      </c>
      <c r="R9" s="158">
        <v>41904</v>
      </c>
      <c r="S9" s="158">
        <v>24273</v>
      </c>
      <c r="T9" s="158">
        <v>26311</v>
      </c>
      <c r="U9" s="158">
        <v>32375</v>
      </c>
      <c r="V9" s="158">
        <v>47068</v>
      </c>
      <c r="W9" s="159">
        <f>IFERROR(V9/U9-1,"-")</f>
        <v>0.45383783783783782</v>
      </c>
      <c r="X9" s="160">
        <f t="shared" ref="X9:X20" si="3">IFERROR(V9/S9-1,"-")</f>
        <v>0.93910929839739632</v>
      </c>
      <c r="Y9" s="158">
        <f t="shared" ref="Y9:Y19" si="4">V9-U9</f>
        <v>14693</v>
      </c>
      <c r="Z9" s="158">
        <f t="shared" ref="Z9:Z20" si="5">V9-S9</f>
        <v>22795</v>
      </c>
      <c r="AA9" s="159">
        <f>V9/V$8</f>
        <v>0.26172589622825115</v>
      </c>
    </row>
    <row r="10" spans="1:27" x14ac:dyDescent="0.25">
      <c r="A10" s="161" t="s">
        <v>103</v>
      </c>
      <c r="B10" s="162" t="s">
        <v>103</v>
      </c>
      <c r="C10" s="163">
        <v>422456</v>
      </c>
      <c r="D10" s="163">
        <v>415150</v>
      </c>
      <c r="E10" s="163">
        <v>208389</v>
      </c>
      <c r="F10" s="163">
        <v>416048</v>
      </c>
      <c r="G10" s="163">
        <v>423208</v>
      </c>
      <c r="H10" s="163">
        <v>428791</v>
      </c>
      <c r="I10" s="164">
        <f>IFERROR(H10/G10-1,"-")</f>
        <v>1.3192094667397569E-2</v>
      </c>
      <c r="J10" s="165">
        <f t="shared" si="0"/>
        <v>1.0576469967224758</v>
      </c>
      <c r="K10" s="163">
        <f t="shared" si="1"/>
        <v>5583</v>
      </c>
      <c r="L10" s="163">
        <f t="shared" si="2"/>
        <v>220402</v>
      </c>
      <c r="M10" s="164">
        <f>H10/H$8</f>
        <v>8.2637685309937328E-2</v>
      </c>
      <c r="N10" s="79"/>
      <c r="P10" s="162" t="s">
        <v>103</v>
      </c>
      <c r="Q10" s="163">
        <v>19683</v>
      </c>
      <c r="R10" s="163">
        <v>22752</v>
      </c>
      <c r="S10" s="163">
        <v>8930</v>
      </c>
      <c r="T10" s="163">
        <v>21567</v>
      </c>
      <c r="U10" s="163">
        <v>23338</v>
      </c>
      <c r="V10" s="163">
        <v>31999</v>
      </c>
      <c r="W10" s="164">
        <f>IFERROR(V10/U10-1,"-")</f>
        <v>0.37111149198731685</v>
      </c>
      <c r="X10" s="165">
        <f t="shared" si="3"/>
        <v>2.5833146696528555</v>
      </c>
      <c r="Y10" s="163">
        <f t="shared" si="4"/>
        <v>8661</v>
      </c>
      <c r="Z10" s="163">
        <f t="shared" si="5"/>
        <v>23069</v>
      </c>
      <c r="AA10" s="164">
        <f>V10/V$8</f>
        <v>0.17793335075651839</v>
      </c>
    </row>
    <row r="11" spans="1:27" x14ac:dyDescent="0.25">
      <c r="A11" s="161" t="s">
        <v>100</v>
      </c>
      <c r="B11" s="162" t="s">
        <v>100</v>
      </c>
      <c r="C11" s="163">
        <v>606237</v>
      </c>
      <c r="D11" s="163">
        <v>632407</v>
      </c>
      <c r="E11" s="163">
        <v>248294</v>
      </c>
      <c r="F11" s="163">
        <v>384253</v>
      </c>
      <c r="G11" s="163">
        <v>593573</v>
      </c>
      <c r="H11" s="163">
        <v>612478</v>
      </c>
      <c r="I11" s="164">
        <f>IFERROR(H11/G11-1,"-")</f>
        <v>3.1849494501939857E-2</v>
      </c>
      <c r="J11" s="165">
        <f t="shared" si="0"/>
        <v>1.4667450683463956</v>
      </c>
      <c r="K11" s="163">
        <f t="shared" si="1"/>
        <v>18905</v>
      </c>
      <c r="L11" s="163">
        <f t="shared" si="2"/>
        <v>364184</v>
      </c>
      <c r="M11" s="164">
        <f>H11/H$8</f>
        <v>0.11803830822769087</v>
      </c>
      <c r="N11" s="79"/>
      <c r="P11" s="162" t="s">
        <v>100</v>
      </c>
      <c r="Q11" s="163">
        <v>15406</v>
      </c>
      <c r="R11" s="163">
        <v>19152</v>
      </c>
      <c r="S11" s="163">
        <v>15343</v>
      </c>
      <c r="T11" s="163">
        <v>4744</v>
      </c>
      <c r="U11" s="163">
        <v>9037</v>
      </c>
      <c r="V11" s="163">
        <v>15069</v>
      </c>
      <c r="W11" s="164">
        <f>IFERROR(V11/U11-1,"-")</f>
        <v>0.66747814540223516</v>
      </c>
      <c r="X11" s="165">
        <f t="shared" si="3"/>
        <v>-1.7858306719676698E-2</v>
      </c>
      <c r="Y11" s="163">
        <f t="shared" si="4"/>
        <v>6032</v>
      </c>
      <c r="Z11" s="163">
        <f t="shared" si="5"/>
        <v>-274</v>
      </c>
      <c r="AA11" s="164">
        <f>V11/V$8</f>
        <v>8.3792545471732732E-2</v>
      </c>
    </row>
    <row r="12" spans="1:27" x14ac:dyDescent="0.25">
      <c r="A12" s="1"/>
      <c r="B12" s="157" t="s">
        <v>107</v>
      </c>
      <c r="C12" s="158">
        <v>3843763</v>
      </c>
      <c r="D12" s="158">
        <v>3784016</v>
      </c>
      <c r="E12" s="158">
        <v>1108620</v>
      </c>
      <c r="F12" s="158">
        <v>1535137</v>
      </c>
      <c r="G12" s="158">
        <v>3740902</v>
      </c>
      <c r="H12" s="158">
        <v>4147538</v>
      </c>
      <c r="I12" s="159">
        <f>IFERROR(H12/G12-1,"-")</f>
        <v>0.10869998732925912</v>
      </c>
      <c r="J12" s="160">
        <f t="shared" si="0"/>
        <v>2.7411719074164278</v>
      </c>
      <c r="K12" s="158">
        <f t="shared" si="1"/>
        <v>406636</v>
      </c>
      <c r="L12" s="158">
        <f t="shared" si="2"/>
        <v>3038918</v>
      </c>
      <c r="M12" s="159">
        <f>H12/H$8</f>
        <v>0.79932400646237178</v>
      </c>
      <c r="N12" s="79"/>
      <c r="P12" s="157" t="s">
        <v>107</v>
      </c>
      <c r="Q12" s="158">
        <v>101792</v>
      </c>
      <c r="R12" s="158">
        <v>95222</v>
      </c>
      <c r="S12" s="158">
        <v>31040</v>
      </c>
      <c r="T12" s="158">
        <v>43993</v>
      </c>
      <c r="U12" s="158">
        <v>128705</v>
      </c>
      <c r="V12" s="158">
        <v>132769</v>
      </c>
      <c r="W12" s="159">
        <f>IFERROR(V12/U12-1,"-")</f>
        <v>3.1576084845188701E-2</v>
      </c>
      <c r="X12" s="160">
        <f t="shared" si="3"/>
        <v>3.2773518041237111</v>
      </c>
      <c r="Y12" s="158">
        <f t="shared" si="4"/>
        <v>4064</v>
      </c>
      <c r="Z12" s="158">
        <f t="shared" si="5"/>
        <v>101729</v>
      </c>
      <c r="AA12" s="159">
        <f>V12/V$8</f>
        <v>0.73827410377174885</v>
      </c>
    </row>
    <row r="13" spans="1:27" s="56" customFormat="1" x14ac:dyDescent="0.25">
      <c r="B13" s="162" t="s">
        <v>110</v>
      </c>
      <c r="C13" s="163">
        <v>1692213</v>
      </c>
      <c r="D13" s="163">
        <v>1721079</v>
      </c>
      <c r="E13" s="163">
        <v>436137</v>
      </c>
      <c r="F13" s="163">
        <v>446045</v>
      </c>
      <c r="G13" s="163">
        <v>1722453</v>
      </c>
      <c r="H13" s="163">
        <v>1939344</v>
      </c>
      <c r="I13" s="164">
        <f t="shared" ref="I13:I20" si="6">IFERROR(H13/G13-1,"-")</f>
        <v>0.12591983641933924</v>
      </c>
      <c r="J13" s="165">
        <f t="shared" si="0"/>
        <v>3.4466394733764849</v>
      </c>
      <c r="K13" s="163">
        <f t="shared" si="1"/>
        <v>216891</v>
      </c>
      <c r="L13" s="163">
        <f t="shared" si="2"/>
        <v>1503207</v>
      </c>
      <c r="M13" s="164">
        <f t="shared" ref="M13:M20" si="7">H13/H$8</f>
        <v>0.37375527746551374</v>
      </c>
      <c r="N13" s="166"/>
      <c r="P13" s="162" t="s">
        <v>110</v>
      </c>
      <c r="Q13" s="163">
        <v>46378</v>
      </c>
      <c r="R13" s="163">
        <v>41026</v>
      </c>
      <c r="S13" s="163">
        <v>13899</v>
      </c>
      <c r="T13" s="163">
        <v>12264</v>
      </c>
      <c r="U13" s="163">
        <v>56081</v>
      </c>
      <c r="V13" s="163">
        <v>50457</v>
      </c>
      <c r="W13" s="164">
        <f t="shared" ref="W13:W20" si="8">IFERROR(V13/U13-1,"-")</f>
        <v>-0.10028351848219541</v>
      </c>
      <c r="X13" s="165">
        <f t="shared" si="3"/>
        <v>2.6302611698683358</v>
      </c>
      <c r="Y13" s="163">
        <f t="shared" si="4"/>
        <v>-5624</v>
      </c>
      <c r="Z13" s="163">
        <f t="shared" si="5"/>
        <v>36558</v>
      </c>
      <c r="AA13" s="164">
        <f t="shared" ref="AA13:AA20" si="9">V13/V$8</f>
        <v>0.28057073905814711</v>
      </c>
    </row>
    <row r="14" spans="1:27" s="56" customFormat="1" x14ac:dyDescent="0.25">
      <c r="B14" s="162" t="s">
        <v>113</v>
      </c>
      <c r="C14" s="163">
        <v>580856</v>
      </c>
      <c r="D14" s="163">
        <v>491040</v>
      </c>
      <c r="E14" s="163">
        <v>138922</v>
      </c>
      <c r="F14" s="163">
        <v>222501</v>
      </c>
      <c r="G14" s="163">
        <v>385709</v>
      </c>
      <c r="H14" s="163">
        <v>431586</v>
      </c>
      <c r="I14" s="164">
        <f t="shared" si="6"/>
        <v>0.11894200031630064</v>
      </c>
      <c r="J14" s="165">
        <f t="shared" si="0"/>
        <v>2.1066785678294293</v>
      </c>
      <c r="K14" s="163">
        <f t="shared" si="1"/>
        <v>45877</v>
      </c>
      <c r="L14" s="163">
        <f t="shared" si="2"/>
        <v>292664</v>
      </c>
      <c r="M14" s="164">
        <f t="shared" si="7"/>
        <v>8.3176344774434668E-2</v>
      </c>
      <c r="N14" s="166"/>
      <c r="P14" s="162" t="s">
        <v>113</v>
      </c>
      <c r="Q14" s="163">
        <v>13950</v>
      </c>
      <c r="R14" s="163">
        <v>11534</v>
      </c>
      <c r="S14" s="163">
        <v>3374</v>
      </c>
      <c r="T14" s="163">
        <v>3586</v>
      </c>
      <c r="U14" s="163">
        <v>7748</v>
      </c>
      <c r="V14" s="163">
        <v>10955</v>
      </c>
      <c r="W14" s="164">
        <f t="shared" si="8"/>
        <v>0.41391326794011363</v>
      </c>
      <c r="X14" s="165">
        <f t="shared" si="3"/>
        <v>2.2468879668049793</v>
      </c>
      <c r="Y14" s="163">
        <f t="shared" si="4"/>
        <v>3207</v>
      </c>
      <c r="Z14" s="163">
        <f t="shared" si="5"/>
        <v>7581</v>
      </c>
      <c r="AA14" s="164">
        <f t="shared" si="9"/>
        <v>6.0916274181620024E-2</v>
      </c>
    </row>
    <row r="15" spans="1:27" x14ac:dyDescent="0.25">
      <c r="A15" s="1"/>
      <c r="B15" s="162" t="s">
        <v>116</v>
      </c>
      <c r="C15" s="163">
        <v>162041</v>
      </c>
      <c r="D15" s="163">
        <v>166950</v>
      </c>
      <c r="E15" s="163">
        <v>58766</v>
      </c>
      <c r="F15" s="163">
        <v>128102</v>
      </c>
      <c r="G15" s="163">
        <v>197280</v>
      </c>
      <c r="H15" s="163">
        <v>216824</v>
      </c>
      <c r="I15" s="164">
        <f t="shared" si="6"/>
        <v>9.9067315490673158E-2</v>
      </c>
      <c r="J15" s="165">
        <f t="shared" si="0"/>
        <v>2.6896164448830957</v>
      </c>
      <c r="K15" s="163">
        <f t="shared" si="1"/>
        <v>19544</v>
      </c>
      <c r="L15" s="163">
        <f t="shared" si="2"/>
        <v>158058</v>
      </c>
      <c r="M15" s="164">
        <f t="shared" si="7"/>
        <v>4.1786869313119569E-2</v>
      </c>
      <c r="N15" s="79"/>
      <c r="P15" s="162" t="s">
        <v>116</v>
      </c>
      <c r="Q15" s="163">
        <v>6528</v>
      </c>
      <c r="R15" s="163">
        <v>10880</v>
      </c>
      <c r="S15" s="163">
        <v>3449</v>
      </c>
      <c r="T15" s="163">
        <v>6294</v>
      </c>
      <c r="U15" s="163">
        <v>18047</v>
      </c>
      <c r="V15" s="163">
        <v>15837</v>
      </c>
      <c r="W15" s="164">
        <f t="shared" si="8"/>
        <v>-0.12245802626475311</v>
      </c>
      <c r="X15" s="165">
        <f t="shared" si="3"/>
        <v>3.5917657291968688</v>
      </c>
      <c r="Y15" s="163">
        <f t="shared" si="4"/>
        <v>-2210</v>
      </c>
      <c r="Z15" s="163">
        <f t="shared" si="5"/>
        <v>12388</v>
      </c>
      <c r="AA15" s="164">
        <f t="shared" si="9"/>
        <v>8.8063079344072689E-2</v>
      </c>
    </row>
    <row r="16" spans="1:27" x14ac:dyDescent="0.25">
      <c r="A16" s="1"/>
      <c r="B16" s="162" t="s">
        <v>123</v>
      </c>
      <c r="C16" s="163">
        <v>146606</v>
      </c>
      <c r="D16" s="163">
        <v>137818</v>
      </c>
      <c r="E16" s="163">
        <v>39662</v>
      </c>
      <c r="F16" s="163">
        <v>93209</v>
      </c>
      <c r="G16" s="163">
        <v>169583</v>
      </c>
      <c r="H16" s="163">
        <v>165044</v>
      </c>
      <c r="I16" s="164">
        <f t="shared" si="6"/>
        <v>-2.6765654576225262E-2</v>
      </c>
      <c r="J16" s="165">
        <f t="shared" si="0"/>
        <v>3.1612626695577628</v>
      </c>
      <c r="K16" s="163">
        <f t="shared" si="1"/>
        <v>-4539</v>
      </c>
      <c r="L16" s="163">
        <f t="shared" si="2"/>
        <v>125382</v>
      </c>
      <c r="M16" s="164">
        <f t="shared" si="7"/>
        <v>3.1807696836671707E-2</v>
      </c>
      <c r="N16" s="79"/>
      <c r="P16" s="162" t="s">
        <v>123</v>
      </c>
      <c r="Q16" s="163">
        <v>2344</v>
      </c>
      <c r="R16" s="163">
        <v>1784</v>
      </c>
      <c r="S16" s="163">
        <v>536</v>
      </c>
      <c r="T16" s="163">
        <v>3888</v>
      </c>
      <c r="U16" s="163">
        <v>3396</v>
      </c>
      <c r="V16" s="163">
        <v>3947</v>
      </c>
      <c r="W16" s="164">
        <f t="shared" si="8"/>
        <v>0.16224970553592466</v>
      </c>
      <c r="X16" s="165">
        <f t="shared" si="3"/>
        <v>6.3638059701492535</v>
      </c>
      <c r="Y16" s="163">
        <f t="shared" si="4"/>
        <v>551</v>
      </c>
      <c r="Z16" s="163">
        <f t="shared" si="5"/>
        <v>3411</v>
      </c>
      <c r="AA16" s="164">
        <f t="shared" si="9"/>
        <v>2.1947652596517958E-2</v>
      </c>
    </row>
    <row r="17" spans="1:27" x14ac:dyDescent="0.25">
      <c r="A17" s="1"/>
      <c r="B17" s="162" t="s">
        <v>119</v>
      </c>
      <c r="C17" s="163">
        <v>136223</v>
      </c>
      <c r="D17" s="163">
        <v>133862</v>
      </c>
      <c r="E17" s="163">
        <v>55544</v>
      </c>
      <c r="F17" s="163">
        <v>93337</v>
      </c>
      <c r="G17" s="163">
        <v>146133</v>
      </c>
      <c r="H17" s="163">
        <v>151265</v>
      </c>
      <c r="I17" s="164">
        <f t="shared" si="6"/>
        <v>3.5118693245194343E-2</v>
      </c>
      <c r="J17" s="165">
        <f t="shared" si="0"/>
        <v>1.7233364539824283</v>
      </c>
      <c r="K17" s="163">
        <f t="shared" si="1"/>
        <v>5132</v>
      </c>
      <c r="L17" s="163">
        <f t="shared" si="2"/>
        <v>95721</v>
      </c>
      <c r="M17" s="164">
        <f t="shared" si="7"/>
        <v>2.9152173129584506E-2</v>
      </c>
      <c r="N17" s="79"/>
      <c r="P17" s="162" t="s">
        <v>119</v>
      </c>
      <c r="Q17" s="163">
        <v>2944</v>
      </c>
      <c r="R17" s="163">
        <v>2469</v>
      </c>
      <c r="S17" s="163">
        <v>1278</v>
      </c>
      <c r="T17" s="163">
        <v>1635</v>
      </c>
      <c r="U17" s="163">
        <v>3248</v>
      </c>
      <c r="V17" s="163">
        <v>2699</v>
      </c>
      <c r="W17" s="164">
        <f t="shared" si="8"/>
        <v>-0.16902709359605916</v>
      </c>
      <c r="X17" s="165">
        <f t="shared" si="3"/>
        <v>1.1118935837245698</v>
      </c>
      <c r="Y17" s="163">
        <f t="shared" si="4"/>
        <v>-549</v>
      </c>
      <c r="Z17" s="163">
        <f t="shared" si="5"/>
        <v>1421</v>
      </c>
      <c r="AA17" s="164">
        <f t="shared" si="9"/>
        <v>1.5008035053965535E-2</v>
      </c>
    </row>
    <row r="18" spans="1:27" x14ac:dyDescent="0.25">
      <c r="A18" s="1"/>
      <c r="B18" s="162" t="s">
        <v>128</v>
      </c>
      <c r="C18" s="163">
        <v>68669</v>
      </c>
      <c r="D18" s="163">
        <v>74390</v>
      </c>
      <c r="E18" s="163">
        <v>28784</v>
      </c>
      <c r="F18" s="163">
        <v>25400</v>
      </c>
      <c r="G18" s="163">
        <v>62340</v>
      </c>
      <c r="H18" s="163">
        <v>67966</v>
      </c>
      <c r="I18" s="164">
        <f t="shared" si="6"/>
        <v>9.0247032402951621E-2</v>
      </c>
      <c r="J18" s="165">
        <f t="shared" si="0"/>
        <v>1.361242356864925</v>
      </c>
      <c r="K18" s="163">
        <f t="shared" si="1"/>
        <v>5626</v>
      </c>
      <c r="L18" s="163">
        <f t="shared" si="2"/>
        <v>39182</v>
      </c>
      <c r="M18" s="164">
        <f t="shared" si="7"/>
        <v>1.3098579307343672E-2</v>
      </c>
      <c r="N18" s="79"/>
      <c r="P18" s="162" t="s">
        <v>128</v>
      </c>
      <c r="Q18" s="163">
        <v>1326</v>
      </c>
      <c r="R18" s="163">
        <v>2202</v>
      </c>
      <c r="S18" s="163">
        <v>686</v>
      </c>
      <c r="T18" s="163">
        <v>1848</v>
      </c>
      <c r="U18" s="163">
        <v>2875</v>
      </c>
      <c r="V18" s="163">
        <v>3786</v>
      </c>
      <c r="W18" s="164">
        <f t="shared" si="8"/>
        <v>0.3168695652173914</v>
      </c>
      <c r="X18" s="165">
        <f t="shared" si="3"/>
        <v>4.518950437317784</v>
      </c>
      <c r="Y18" s="163">
        <f t="shared" si="4"/>
        <v>911</v>
      </c>
      <c r="Z18" s="163">
        <f t="shared" si="5"/>
        <v>3100</v>
      </c>
      <c r="AA18" s="164">
        <f t="shared" si="9"/>
        <v>2.1052397448800858E-2</v>
      </c>
    </row>
    <row r="19" spans="1:27" x14ac:dyDescent="0.25">
      <c r="A19" s="161" t="s">
        <v>144</v>
      </c>
      <c r="B19" s="162" t="s">
        <v>131</v>
      </c>
      <c r="C19" s="163">
        <v>119807</v>
      </c>
      <c r="D19" s="163">
        <v>106028</v>
      </c>
      <c r="E19" s="163">
        <v>42711</v>
      </c>
      <c r="F19" s="163">
        <v>22147</v>
      </c>
      <c r="G19" s="163">
        <v>56752</v>
      </c>
      <c r="H19" s="163">
        <v>70972</v>
      </c>
      <c r="I19" s="164">
        <f t="shared" si="6"/>
        <v>0.25056385678037785</v>
      </c>
      <c r="J19" s="165">
        <f t="shared" si="0"/>
        <v>0.66167966097726572</v>
      </c>
      <c r="K19" s="163">
        <f t="shared" si="1"/>
        <v>14220</v>
      </c>
      <c r="L19" s="163">
        <f t="shared" si="2"/>
        <v>28261</v>
      </c>
      <c r="M19" s="164">
        <f t="shared" si="7"/>
        <v>1.3677903225153682E-2</v>
      </c>
      <c r="N19" s="79"/>
      <c r="P19" s="162" t="s">
        <v>131</v>
      </c>
      <c r="Q19" s="163">
        <v>2597</v>
      </c>
      <c r="R19" s="163">
        <v>2302</v>
      </c>
      <c r="S19" s="163">
        <v>932</v>
      </c>
      <c r="T19" s="163">
        <v>363</v>
      </c>
      <c r="U19" s="163">
        <v>967</v>
      </c>
      <c r="V19" s="163">
        <v>1128</v>
      </c>
      <c r="W19" s="164">
        <f t="shared" si="8"/>
        <v>0.16649431230610134</v>
      </c>
      <c r="X19" s="165">
        <f t="shared" si="3"/>
        <v>0.21030042918454939</v>
      </c>
      <c r="Y19" s="163">
        <f t="shared" si="4"/>
        <v>161</v>
      </c>
      <c r="Z19" s="163">
        <f t="shared" si="5"/>
        <v>196</v>
      </c>
      <c r="AA19" s="164">
        <f t="shared" si="9"/>
        <v>6.2723466249993047E-3</v>
      </c>
    </row>
    <row r="20" spans="1:27" x14ac:dyDescent="0.25">
      <c r="A20" s="167" t="s">
        <v>145</v>
      </c>
      <c r="B20" s="168" t="s">
        <v>145</v>
      </c>
      <c r="C20" s="169">
        <f t="shared" ref="C20:H20" si="10">C12-SUM(C13:C19)</f>
        <v>937348</v>
      </c>
      <c r="D20" s="169">
        <f t="shared" si="10"/>
        <v>952849</v>
      </c>
      <c r="E20" s="169">
        <f t="shared" si="10"/>
        <v>308094</v>
      </c>
      <c r="F20" s="169">
        <f t="shared" si="10"/>
        <v>504396</v>
      </c>
      <c r="G20" s="169">
        <f t="shared" si="10"/>
        <v>1000652</v>
      </c>
      <c r="H20" s="169">
        <f t="shared" si="10"/>
        <v>1104537</v>
      </c>
      <c r="I20" s="170">
        <f t="shared" si="6"/>
        <v>0.10381731111315418</v>
      </c>
      <c r="J20" s="171">
        <f t="shared" si="0"/>
        <v>2.5850649477107637</v>
      </c>
      <c r="K20" s="169">
        <f>H20-G20</f>
        <v>103885</v>
      </c>
      <c r="L20" s="169">
        <f t="shared" si="2"/>
        <v>796443</v>
      </c>
      <c r="M20" s="170">
        <f t="shared" si="7"/>
        <v>0.21286916241055026</v>
      </c>
      <c r="N20" s="79"/>
      <c r="P20" s="168" t="s">
        <v>145</v>
      </c>
      <c r="Q20" s="169">
        <f t="shared" ref="Q20:V20" si="11">Q12-SUM(Q13:Q19)</f>
        <v>25725</v>
      </c>
      <c r="R20" s="169">
        <f t="shared" si="11"/>
        <v>23025</v>
      </c>
      <c r="S20" s="169">
        <f t="shared" si="11"/>
        <v>6886</v>
      </c>
      <c r="T20" s="169">
        <f t="shared" si="11"/>
        <v>14115</v>
      </c>
      <c r="U20" s="169">
        <f t="shared" si="11"/>
        <v>36343</v>
      </c>
      <c r="V20" s="169">
        <f t="shared" si="11"/>
        <v>43960</v>
      </c>
      <c r="W20" s="170">
        <f t="shared" si="8"/>
        <v>0.20958644030487306</v>
      </c>
      <c r="X20" s="171">
        <f t="shared" si="3"/>
        <v>5.3839674702294511</v>
      </c>
      <c r="Y20" s="169">
        <f>V20-U20</f>
        <v>7617</v>
      </c>
      <c r="Z20" s="169">
        <f t="shared" si="5"/>
        <v>37074</v>
      </c>
      <c r="AA20" s="170">
        <f t="shared" si="9"/>
        <v>0.24444357946362538</v>
      </c>
    </row>
    <row r="21" spans="1:27" x14ac:dyDescent="0.25">
      <c r="B21" s="153" t="s">
        <v>44</v>
      </c>
      <c r="C21" s="151"/>
      <c r="D21" s="151"/>
      <c r="E21" s="151"/>
      <c r="F21" s="151"/>
      <c r="G21" s="151"/>
      <c r="H21" s="152"/>
      <c r="I21" s="152"/>
      <c r="J21" s="152"/>
      <c r="K21" s="152"/>
      <c r="L21" s="151"/>
      <c r="M21" s="151"/>
      <c r="N21" s="125"/>
      <c r="O21" s="125"/>
      <c r="P21" s="125"/>
    </row>
    <row r="22" spans="1:27" x14ac:dyDescent="0.25">
      <c r="B22" s="154" t="s">
        <v>68</v>
      </c>
      <c r="C22" s="155">
        <v>1715135</v>
      </c>
      <c r="D22" s="155">
        <v>1762715</v>
      </c>
      <c r="E22" s="155">
        <v>550867</v>
      </c>
      <c r="F22" s="155">
        <v>881045</v>
      </c>
      <c r="G22" s="155">
        <v>1757049</v>
      </c>
      <c r="H22" s="155">
        <v>1888332</v>
      </c>
      <c r="I22" s="156">
        <f>IFERROR(H22/G22-1,"-")</f>
        <v>7.4717893467968199E-2</v>
      </c>
      <c r="J22" s="156">
        <f>IFERROR(H22/E22-1,"-")</f>
        <v>2.4279272492271273</v>
      </c>
      <c r="K22" s="155">
        <f>H22-G22</f>
        <v>131283</v>
      </c>
      <c r="L22" s="155">
        <f>H22-E22</f>
        <v>1337465</v>
      </c>
      <c r="M22" s="156">
        <f>H22/H$8</f>
        <v>0.36392411589022294</v>
      </c>
      <c r="N22" s="105"/>
      <c r="O22" s="105"/>
      <c r="P22" s="105"/>
    </row>
    <row r="23" spans="1:27" x14ac:dyDescent="0.25">
      <c r="B23" s="157" t="s">
        <v>97</v>
      </c>
      <c r="C23" s="158">
        <v>189817</v>
      </c>
      <c r="D23" s="158">
        <v>222987</v>
      </c>
      <c r="E23" s="158">
        <v>117997</v>
      </c>
      <c r="F23" s="158">
        <v>247584</v>
      </c>
      <c r="G23" s="158">
        <v>207208</v>
      </c>
      <c r="H23" s="158">
        <v>181512</v>
      </c>
      <c r="I23" s="159">
        <f>IFERROR(H23/G23-1,"-")</f>
        <v>-0.12401065595922933</v>
      </c>
      <c r="J23" s="160">
        <f t="shared" ref="J23:J34" si="12">IFERROR(H23/E23-1,"-")</f>
        <v>0.53827639685754725</v>
      </c>
      <c r="K23" s="158">
        <f t="shared" ref="K23:K33" si="13">H23-G23</f>
        <v>-25696</v>
      </c>
      <c r="L23" s="158">
        <f t="shared" ref="L23:L34" si="14">H23-E23</f>
        <v>63515</v>
      </c>
      <c r="M23" s="159">
        <f>H23/H$8</f>
        <v>3.4981451420336117E-2</v>
      </c>
    </row>
    <row r="24" spans="1:27" x14ac:dyDescent="0.25">
      <c r="B24" s="162" t="s">
        <v>103</v>
      </c>
      <c r="C24" s="163">
        <v>89686</v>
      </c>
      <c r="D24" s="163">
        <v>113067</v>
      </c>
      <c r="E24" s="163">
        <v>68476</v>
      </c>
      <c r="F24" s="163">
        <v>126666</v>
      </c>
      <c r="G24" s="163">
        <v>86811</v>
      </c>
      <c r="H24" s="163">
        <v>75374</v>
      </c>
      <c r="I24" s="164">
        <f>IFERROR(H24/G24-1,"-")</f>
        <v>-0.13174597689232936</v>
      </c>
      <c r="J24" s="165">
        <f t="shared" si="12"/>
        <v>0.10073602430048489</v>
      </c>
      <c r="K24" s="163">
        <f t="shared" si="13"/>
        <v>-11437</v>
      </c>
      <c r="L24" s="163">
        <f t="shared" si="14"/>
        <v>6898</v>
      </c>
      <c r="M24" s="164">
        <f>H24/H$8</f>
        <v>1.4526267791421034E-2</v>
      </c>
    </row>
    <row r="25" spans="1:27" x14ac:dyDescent="0.25">
      <c r="B25" s="162" t="s">
        <v>100</v>
      </c>
      <c r="C25" s="163">
        <v>100131</v>
      </c>
      <c r="D25" s="163">
        <v>109920</v>
      </c>
      <c r="E25" s="163">
        <v>49521</v>
      </c>
      <c r="F25" s="163">
        <v>120918</v>
      </c>
      <c r="G25" s="163">
        <v>120397</v>
      </c>
      <c r="H25" s="163">
        <v>106138</v>
      </c>
      <c r="I25" s="164">
        <f>IFERROR(H25/G25-1,"-")</f>
        <v>-0.11843318355108512</v>
      </c>
      <c r="J25" s="165">
        <f t="shared" si="12"/>
        <v>1.1432927444922356</v>
      </c>
      <c r="K25" s="163">
        <f t="shared" si="13"/>
        <v>-14259</v>
      </c>
      <c r="L25" s="163">
        <f t="shared" si="14"/>
        <v>56617</v>
      </c>
      <c r="M25" s="164">
        <f>H25/H$8</f>
        <v>2.0455183628915085E-2</v>
      </c>
    </row>
    <row r="26" spans="1:27" x14ac:dyDescent="0.25">
      <c r="B26" s="157" t="s">
        <v>107</v>
      </c>
      <c r="C26" s="158">
        <v>1525318</v>
      </c>
      <c r="D26" s="158">
        <v>1539728</v>
      </c>
      <c r="E26" s="158">
        <v>432870</v>
      </c>
      <c r="F26" s="158">
        <v>633461</v>
      </c>
      <c r="G26" s="158">
        <v>1549841</v>
      </c>
      <c r="H26" s="158">
        <v>1706820</v>
      </c>
      <c r="I26" s="159">
        <f>IFERROR(H26/G26-1,"-")</f>
        <v>0.10128716429620854</v>
      </c>
      <c r="J26" s="160">
        <f t="shared" si="12"/>
        <v>2.9430313951070759</v>
      </c>
      <c r="K26" s="158">
        <f t="shared" si="13"/>
        <v>156979</v>
      </c>
      <c r="L26" s="158">
        <f t="shared" si="14"/>
        <v>1273950</v>
      </c>
      <c r="M26" s="159">
        <f>H26/H$8</f>
        <v>0.32894266446988679</v>
      </c>
    </row>
    <row r="27" spans="1:27" x14ac:dyDescent="0.25">
      <c r="B27" s="162" t="s">
        <v>110</v>
      </c>
      <c r="C27" s="163">
        <v>740817</v>
      </c>
      <c r="D27" s="163">
        <v>757594</v>
      </c>
      <c r="E27" s="163">
        <v>187852</v>
      </c>
      <c r="F27" s="163">
        <v>208305</v>
      </c>
      <c r="G27" s="163">
        <v>783677</v>
      </c>
      <c r="H27" s="163">
        <v>883653</v>
      </c>
      <c r="I27" s="164">
        <f t="shared" ref="I27:I34" si="15">IFERROR(H27/G27-1,"-")</f>
        <v>0.12757296692387299</v>
      </c>
      <c r="J27" s="165">
        <f t="shared" si="12"/>
        <v>3.7039850520622615</v>
      </c>
      <c r="K27" s="163">
        <f t="shared" si="13"/>
        <v>99976</v>
      </c>
      <c r="L27" s="163">
        <f t="shared" si="14"/>
        <v>695801</v>
      </c>
      <c r="M27" s="164">
        <f t="shared" ref="M27:M34" si="16">H27/H$8</f>
        <v>0.17029983963558482</v>
      </c>
    </row>
    <row r="28" spans="1:27" x14ac:dyDescent="0.25">
      <c r="B28" s="162" t="s">
        <v>113</v>
      </c>
      <c r="C28" s="163">
        <v>222082</v>
      </c>
      <c r="D28" s="163">
        <v>201016</v>
      </c>
      <c r="E28" s="163">
        <v>57141</v>
      </c>
      <c r="F28" s="163">
        <v>103865</v>
      </c>
      <c r="G28" s="163">
        <v>169299</v>
      </c>
      <c r="H28" s="163">
        <v>182538</v>
      </c>
      <c r="I28" s="164">
        <f t="shared" si="15"/>
        <v>7.819892616022539E-2</v>
      </c>
      <c r="J28" s="165">
        <f t="shared" si="12"/>
        <v>2.1945188218617107</v>
      </c>
      <c r="K28" s="163">
        <f t="shared" si="13"/>
        <v>13239</v>
      </c>
      <c r="L28" s="163">
        <f t="shared" si="14"/>
        <v>125397</v>
      </c>
      <c r="M28" s="164">
        <f t="shared" si="16"/>
        <v>3.5179184733600613E-2</v>
      </c>
    </row>
    <row r="29" spans="1:27" x14ac:dyDescent="0.25">
      <c r="B29" s="162" t="s">
        <v>116</v>
      </c>
      <c r="C29" s="163">
        <v>47145</v>
      </c>
      <c r="D29" s="163">
        <v>52571</v>
      </c>
      <c r="E29" s="163">
        <v>20504</v>
      </c>
      <c r="F29" s="163">
        <v>42447</v>
      </c>
      <c r="G29" s="163">
        <v>63176</v>
      </c>
      <c r="H29" s="163">
        <v>65334</v>
      </c>
      <c r="I29" s="164">
        <f t="shared" si="15"/>
        <v>3.415854121818418E-2</v>
      </c>
      <c r="J29" s="165">
        <f t="shared" si="12"/>
        <v>2.1864026531408505</v>
      </c>
      <c r="K29" s="163">
        <f t="shared" si="13"/>
        <v>2158</v>
      </c>
      <c r="L29" s="163">
        <f t="shared" si="14"/>
        <v>44830</v>
      </c>
      <c r="M29" s="164">
        <f t="shared" si="16"/>
        <v>1.2591333614836706E-2</v>
      </c>
    </row>
    <row r="30" spans="1:27" x14ac:dyDescent="0.25">
      <c r="B30" s="162" t="s">
        <v>123</v>
      </c>
      <c r="C30" s="163">
        <v>65413</v>
      </c>
      <c r="D30" s="163">
        <v>61428</v>
      </c>
      <c r="E30" s="163">
        <v>17078</v>
      </c>
      <c r="F30" s="163">
        <v>41550</v>
      </c>
      <c r="G30" s="163">
        <v>75901</v>
      </c>
      <c r="H30" s="163">
        <v>70878</v>
      </c>
      <c r="I30" s="164">
        <f t="shared" si="15"/>
        <v>-6.6178311221195996E-2</v>
      </c>
      <c r="J30" s="165">
        <f t="shared" si="12"/>
        <v>3.1502517859234098</v>
      </c>
      <c r="K30" s="163">
        <f t="shared" si="13"/>
        <v>-5023</v>
      </c>
      <c r="L30" s="163">
        <f t="shared" si="14"/>
        <v>53800</v>
      </c>
      <c r="M30" s="164">
        <f t="shared" si="16"/>
        <v>1.3659787307564147E-2</v>
      </c>
    </row>
    <row r="31" spans="1:27" x14ac:dyDescent="0.25">
      <c r="B31" s="162" t="s">
        <v>119</v>
      </c>
      <c r="C31" s="163">
        <v>71278</v>
      </c>
      <c r="D31" s="163">
        <v>70272</v>
      </c>
      <c r="E31" s="163">
        <v>28980</v>
      </c>
      <c r="F31" s="163">
        <v>51893</v>
      </c>
      <c r="G31" s="163">
        <v>82793</v>
      </c>
      <c r="H31" s="163">
        <v>80226</v>
      </c>
      <c r="I31" s="164">
        <f t="shared" si="15"/>
        <v>-3.1005036657688501E-2</v>
      </c>
      <c r="J31" s="165">
        <f t="shared" si="12"/>
        <v>1.7683229813664596</v>
      </c>
      <c r="K31" s="163">
        <f t="shared" si="13"/>
        <v>-2567</v>
      </c>
      <c r="L31" s="163">
        <f t="shared" si="14"/>
        <v>51246</v>
      </c>
      <c r="M31" s="164">
        <f t="shared" si="16"/>
        <v>1.5461357495085093E-2</v>
      </c>
    </row>
    <row r="32" spans="1:27" x14ac:dyDescent="0.25">
      <c r="B32" s="162" t="s">
        <v>128</v>
      </c>
      <c r="C32" s="163">
        <v>26168</v>
      </c>
      <c r="D32" s="163">
        <v>30964</v>
      </c>
      <c r="E32" s="163">
        <v>11625</v>
      </c>
      <c r="F32" s="163">
        <v>7603</v>
      </c>
      <c r="G32" s="163">
        <v>22864</v>
      </c>
      <c r="H32" s="163">
        <v>24590</v>
      </c>
      <c r="I32" s="164">
        <f t="shared" si="15"/>
        <v>7.5489853044086841E-2</v>
      </c>
      <c r="J32" s="165">
        <f t="shared" si="12"/>
        <v>1.115268817204301</v>
      </c>
      <c r="K32" s="163">
        <f t="shared" si="13"/>
        <v>1726</v>
      </c>
      <c r="L32" s="163">
        <f t="shared" si="14"/>
        <v>12965</v>
      </c>
      <c r="M32" s="164">
        <f t="shared" si="16"/>
        <v>4.7390469524112187E-3</v>
      </c>
    </row>
    <row r="33" spans="2:16" x14ac:dyDescent="0.25">
      <c r="B33" s="162" t="s">
        <v>131</v>
      </c>
      <c r="C33" s="163">
        <v>36149</v>
      </c>
      <c r="D33" s="163">
        <v>35546</v>
      </c>
      <c r="E33" s="163">
        <v>13377</v>
      </c>
      <c r="F33" s="163">
        <v>5465</v>
      </c>
      <c r="G33" s="163">
        <v>19705</v>
      </c>
      <c r="H33" s="163">
        <v>25667</v>
      </c>
      <c r="I33" s="164">
        <f t="shared" si="15"/>
        <v>0.30256280131946212</v>
      </c>
      <c r="J33" s="165">
        <f t="shared" si="12"/>
        <v>0.91874112282275555</v>
      </c>
      <c r="K33" s="163">
        <f t="shared" si="13"/>
        <v>5962</v>
      </c>
      <c r="L33" s="163">
        <f t="shared" si="14"/>
        <v>12290</v>
      </c>
      <c r="M33" s="164">
        <f t="shared" si="16"/>
        <v>4.9466091145806733E-3</v>
      </c>
    </row>
    <row r="34" spans="2:16" x14ac:dyDescent="0.25">
      <c r="B34" s="168" t="s">
        <v>145</v>
      </c>
      <c r="C34" s="169">
        <f t="shared" ref="C34:H34" si="17">C26-SUM(C27:C33)</f>
        <v>316266</v>
      </c>
      <c r="D34" s="169">
        <f t="shared" si="17"/>
        <v>330337</v>
      </c>
      <c r="E34" s="169">
        <f t="shared" si="17"/>
        <v>96313</v>
      </c>
      <c r="F34" s="169">
        <f t="shared" si="17"/>
        <v>172333</v>
      </c>
      <c r="G34" s="169">
        <f t="shared" si="17"/>
        <v>332426</v>
      </c>
      <c r="H34" s="169">
        <f t="shared" si="17"/>
        <v>373934</v>
      </c>
      <c r="I34" s="170">
        <f t="shared" si="15"/>
        <v>0.12486387947994437</v>
      </c>
      <c r="J34" s="171">
        <f t="shared" si="12"/>
        <v>2.8824873070094381</v>
      </c>
      <c r="K34" s="169">
        <f>H34-G34</f>
        <v>41508</v>
      </c>
      <c r="L34" s="169">
        <f t="shared" si="14"/>
        <v>277621</v>
      </c>
      <c r="M34" s="170">
        <f t="shared" si="16"/>
        <v>7.2065505616223532E-2</v>
      </c>
    </row>
    <row r="35" spans="2:16" x14ac:dyDescent="0.25">
      <c r="B35" s="153" t="s">
        <v>45</v>
      </c>
      <c r="C35" s="151"/>
      <c r="D35" s="151"/>
      <c r="E35" s="151"/>
      <c r="F35" s="151"/>
      <c r="G35" s="151"/>
      <c r="H35" s="152"/>
      <c r="I35" s="152"/>
      <c r="J35" s="152"/>
      <c r="K35" s="152"/>
      <c r="L35" s="151"/>
      <c r="M35" s="151"/>
      <c r="N35" s="125"/>
      <c r="O35" s="125"/>
      <c r="P35" s="125"/>
    </row>
    <row r="36" spans="2:16" x14ac:dyDescent="0.25">
      <c r="B36" s="154" t="s">
        <v>68</v>
      </c>
      <c r="C36" s="155">
        <v>1322486</v>
      </c>
      <c r="D36" s="155">
        <v>1299411</v>
      </c>
      <c r="E36" s="155">
        <v>375345</v>
      </c>
      <c r="F36" s="155">
        <v>492258</v>
      </c>
      <c r="G36" s="155">
        <v>1243535</v>
      </c>
      <c r="H36" s="155">
        <v>1319978</v>
      </c>
      <c r="I36" s="156">
        <f>IFERROR(H36/G36-1,"-")</f>
        <v>6.1472334916186533E-2</v>
      </c>
      <c r="J36" s="156">
        <f>IFERROR(H36/E36-1,"-")</f>
        <v>2.5167059638465945</v>
      </c>
      <c r="K36" s="155">
        <f>H36-G36</f>
        <v>76443</v>
      </c>
      <c r="L36" s="155">
        <f>H36-E36</f>
        <v>944633</v>
      </c>
      <c r="M36" s="156">
        <f>H36/H$8</f>
        <v>0.25438949646807058</v>
      </c>
      <c r="N36" s="105"/>
      <c r="O36" s="105"/>
      <c r="P36" s="105"/>
    </row>
    <row r="37" spans="2:16" x14ac:dyDescent="0.25">
      <c r="B37" s="157" t="s">
        <v>97</v>
      </c>
      <c r="C37" s="158">
        <v>132322</v>
      </c>
      <c r="D37" s="158">
        <v>127819</v>
      </c>
      <c r="E37" s="158">
        <v>51760</v>
      </c>
      <c r="F37" s="158">
        <v>83468</v>
      </c>
      <c r="G37" s="158">
        <v>123951</v>
      </c>
      <c r="H37" s="158">
        <v>118966</v>
      </c>
      <c r="I37" s="159">
        <f>IFERROR(H37/G37-1,"-")</f>
        <v>-4.0217505304515511E-2</v>
      </c>
      <c r="J37" s="160">
        <f t="shared" ref="J37:J48" si="18">IFERROR(H37/E37-1,"-")</f>
        <v>1.2984157650695516</v>
      </c>
      <c r="K37" s="158">
        <f t="shared" ref="K37:K47" si="19">H37-G37</f>
        <v>-4985</v>
      </c>
      <c r="L37" s="158">
        <f t="shared" ref="L37:L48" si="20">H37-E37</f>
        <v>67206</v>
      </c>
      <c r="M37" s="159">
        <f>H37/H$8</f>
        <v>2.2927428212303907E-2</v>
      </c>
    </row>
    <row r="38" spans="2:16" x14ac:dyDescent="0.25">
      <c r="B38" s="162" t="s">
        <v>103</v>
      </c>
      <c r="C38" s="163">
        <v>42034</v>
      </c>
      <c r="D38" s="163">
        <v>51328</v>
      </c>
      <c r="E38" s="163">
        <v>24912</v>
      </c>
      <c r="F38" s="163">
        <v>43482</v>
      </c>
      <c r="G38" s="163">
        <v>48094</v>
      </c>
      <c r="H38" s="163">
        <v>51902</v>
      </c>
      <c r="I38" s="164">
        <f>IFERROR(H38/G38-1,"-")</f>
        <v>7.9178275876408799E-2</v>
      </c>
      <c r="J38" s="165">
        <f t="shared" si="18"/>
        <v>1.083413615928067</v>
      </c>
      <c r="K38" s="163">
        <f t="shared" si="19"/>
        <v>3808</v>
      </c>
      <c r="L38" s="163">
        <f t="shared" si="20"/>
        <v>26990</v>
      </c>
      <c r="M38" s="164">
        <f>H38/H$8</f>
        <v>1.0002684624808748E-2</v>
      </c>
    </row>
    <row r="39" spans="2:16" x14ac:dyDescent="0.25">
      <c r="B39" s="162" t="s">
        <v>100</v>
      </c>
      <c r="C39" s="163">
        <v>90288</v>
      </c>
      <c r="D39" s="163">
        <v>76491</v>
      </c>
      <c r="E39" s="163">
        <v>26848</v>
      </c>
      <c r="F39" s="163">
        <v>39986</v>
      </c>
      <c r="G39" s="163">
        <v>75857</v>
      </c>
      <c r="H39" s="163">
        <v>67064</v>
      </c>
      <c r="I39" s="164">
        <f>IFERROR(H39/G39-1,"-")</f>
        <v>-0.1159154725338466</v>
      </c>
      <c r="J39" s="165">
        <f t="shared" si="18"/>
        <v>1.4979141835518472</v>
      </c>
      <c r="K39" s="163">
        <f t="shared" si="19"/>
        <v>-8793</v>
      </c>
      <c r="L39" s="163">
        <f t="shared" si="20"/>
        <v>40216</v>
      </c>
      <c r="M39" s="164">
        <f>H39/H$8</f>
        <v>1.2924743587495161E-2</v>
      </c>
    </row>
    <row r="40" spans="2:16" x14ac:dyDescent="0.25">
      <c r="B40" s="157" t="s">
        <v>107</v>
      </c>
      <c r="C40" s="158">
        <v>1190164</v>
      </c>
      <c r="D40" s="158">
        <v>1171592</v>
      </c>
      <c r="E40" s="158">
        <v>323585</v>
      </c>
      <c r="F40" s="158">
        <v>408790</v>
      </c>
      <c r="G40" s="158">
        <v>1119584</v>
      </c>
      <c r="H40" s="158">
        <v>1201012</v>
      </c>
      <c r="I40" s="159">
        <f>IFERROR(H40/G40-1,"-")</f>
        <v>7.2730585646097135E-2</v>
      </c>
      <c r="J40" s="160">
        <f t="shared" si="18"/>
        <v>2.7115811919588362</v>
      </c>
      <c r="K40" s="158">
        <f t="shared" si="19"/>
        <v>81428</v>
      </c>
      <c r="L40" s="158">
        <f t="shared" si="20"/>
        <v>877427</v>
      </c>
      <c r="M40" s="159">
        <f>H40/H$8</f>
        <v>0.23146206825576668</v>
      </c>
    </row>
    <row r="41" spans="2:16" x14ac:dyDescent="0.25">
      <c r="B41" s="162" t="s">
        <v>110</v>
      </c>
      <c r="C41" s="163">
        <v>614177</v>
      </c>
      <c r="D41" s="163">
        <v>640459</v>
      </c>
      <c r="E41" s="163">
        <v>146501</v>
      </c>
      <c r="F41" s="163">
        <v>142606</v>
      </c>
      <c r="G41" s="163">
        <v>581865</v>
      </c>
      <c r="H41" s="163">
        <v>634691</v>
      </c>
      <c r="I41" s="164">
        <f t="shared" ref="I41:I48" si="21">IFERROR(H41/G41-1,"-")</f>
        <v>9.0787381952858404E-2</v>
      </c>
      <c r="J41" s="165">
        <f t="shared" si="18"/>
        <v>3.3323322025105631</v>
      </c>
      <c r="K41" s="163">
        <f t="shared" si="19"/>
        <v>52826</v>
      </c>
      <c r="L41" s="163">
        <f t="shared" si="20"/>
        <v>488190</v>
      </c>
      <c r="M41" s="164">
        <f t="shared" ref="M41:M48" si="22">H41/H$8</f>
        <v>0.12231925373211992</v>
      </c>
    </row>
    <row r="42" spans="2:16" x14ac:dyDescent="0.25">
      <c r="B42" s="162" t="s">
        <v>113</v>
      </c>
      <c r="C42" s="163">
        <v>72717</v>
      </c>
      <c r="D42" s="163">
        <v>52401</v>
      </c>
      <c r="E42" s="163">
        <v>16159</v>
      </c>
      <c r="F42" s="163">
        <v>21846</v>
      </c>
      <c r="G42" s="163">
        <v>39072</v>
      </c>
      <c r="H42" s="163">
        <v>45133</v>
      </c>
      <c r="I42" s="164">
        <f t="shared" si="21"/>
        <v>0.15512387387387383</v>
      </c>
      <c r="J42" s="165">
        <f t="shared" si="18"/>
        <v>1.7930565010211028</v>
      </c>
      <c r="K42" s="163">
        <f t="shared" si="19"/>
        <v>6061</v>
      </c>
      <c r="L42" s="163">
        <f t="shared" si="20"/>
        <v>28974</v>
      </c>
      <c r="M42" s="164">
        <f t="shared" si="22"/>
        <v>8.6981458358347113E-3</v>
      </c>
    </row>
    <row r="43" spans="2:16" x14ac:dyDescent="0.25">
      <c r="B43" s="162" t="s">
        <v>116</v>
      </c>
      <c r="C43" s="163">
        <v>23684</v>
      </c>
      <c r="D43" s="163">
        <v>24405</v>
      </c>
      <c r="E43" s="163">
        <v>9702</v>
      </c>
      <c r="F43" s="163">
        <v>19919</v>
      </c>
      <c r="G43" s="163">
        <v>27268</v>
      </c>
      <c r="H43" s="163">
        <v>28898</v>
      </c>
      <c r="I43" s="164">
        <f t="shared" si="21"/>
        <v>5.9777028018189737E-2</v>
      </c>
      <c r="J43" s="165">
        <f t="shared" si="18"/>
        <v>1.9785611214182643</v>
      </c>
      <c r="K43" s="163">
        <f t="shared" si="19"/>
        <v>1630</v>
      </c>
      <c r="L43" s="163">
        <f t="shared" si="20"/>
        <v>19196</v>
      </c>
      <c r="M43" s="164">
        <f t="shared" si="22"/>
        <v>5.5692956010890363E-3</v>
      </c>
    </row>
    <row r="44" spans="2:16" x14ac:dyDescent="0.25">
      <c r="B44" s="162" t="s">
        <v>123</v>
      </c>
      <c r="C44" s="163">
        <v>55932</v>
      </c>
      <c r="D44" s="163">
        <v>53890</v>
      </c>
      <c r="E44" s="163">
        <v>15410</v>
      </c>
      <c r="F44" s="163">
        <v>30677</v>
      </c>
      <c r="G44" s="163">
        <v>57015</v>
      </c>
      <c r="H44" s="163">
        <v>55478</v>
      </c>
      <c r="I44" s="164">
        <f t="shared" si="21"/>
        <v>-2.6957818118039101E-2</v>
      </c>
      <c r="J44" s="165">
        <f t="shared" si="18"/>
        <v>2.6001297858533419</v>
      </c>
      <c r="K44" s="163">
        <f t="shared" si="19"/>
        <v>-1537</v>
      </c>
      <c r="L44" s="163">
        <f t="shared" si="20"/>
        <v>40068</v>
      </c>
      <c r="M44" s="164">
        <f t="shared" si="22"/>
        <v>1.0691860383321252E-2</v>
      </c>
    </row>
    <row r="45" spans="2:16" x14ac:dyDescent="0.25">
      <c r="B45" s="162" t="s">
        <v>119</v>
      </c>
      <c r="C45" s="163">
        <v>41910</v>
      </c>
      <c r="D45" s="163">
        <v>41202</v>
      </c>
      <c r="E45" s="163">
        <v>15534</v>
      </c>
      <c r="F45" s="163">
        <v>22807</v>
      </c>
      <c r="G45" s="163">
        <v>38767</v>
      </c>
      <c r="H45" s="163">
        <v>44187</v>
      </c>
      <c r="I45" s="164">
        <f t="shared" si="21"/>
        <v>0.13980963190342299</v>
      </c>
      <c r="J45" s="165">
        <f t="shared" si="18"/>
        <v>1.8445345693317883</v>
      </c>
      <c r="K45" s="163">
        <f t="shared" si="19"/>
        <v>5420</v>
      </c>
      <c r="L45" s="163">
        <f t="shared" si="20"/>
        <v>28653</v>
      </c>
      <c r="M45" s="164">
        <f t="shared" si="22"/>
        <v>8.515830324774076E-3</v>
      </c>
    </row>
    <row r="46" spans="2:16" x14ac:dyDescent="0.25">
      <c r="B46" s="162" t="s">
        <v>128</v>
      </c>
      <c r="C46" s="163">
        <v>28055</v>
      </c>
      <c r="D46" s="163">
        <v>26919</v>
      </c>
      <c r="E46" s="163">
        <v>9750</v>
      </c>
      <c r="F46" s="163">
        <v>10533</v>
      </c>
      <c r="G46" s="163">
        <v>22457</v>
      </c>
      <c r="H46" s="163">
        <v>23505</v>
      </c>
      <c r="I46" s="164">
        <f t="shared" si="21"/>
        <v>4.6666963530302308E-2</v>
      </c>
      <c r="J46" s="165">
        <f t="shared" si="18"/>
        <v>1.4107692307692306</v>
      </c>
      <c r="K46" s="163">
        <f t="shared" si="19"/>
        <v>1048</v>
      </c>
      <c r="L46" s="163">
        <f t="shared" si="20"/>
        <v>13755</v>
      </c>
      <c r="M46" s="164">
        <f t="shared" si="22"/>
        <v>4.5299430100213785E-3</v>
      </c>
    </row>
    <row r="47" spans="2:16" x14ac:dyDescent="0.25">
      <c r="B47" s="162" t="s">
        <v>131</v>
      </c>
      <c r="C47" s="163">
        <v>50198</v>
      </c>
      <c r="D47" s="163">
        <v>42509</v>
      </c>
      <c r="E47" s="163">
        <v>16737</v>
      </c>
      <c r="F47" s="163">
        <v>10472</v>
      </c>
      <c r="G47" s="163">
        <v>22560</v>
      </c>
      <c r="H47" s="163">
        <v>26526</v>
      </c>
      <c r="I47" s="164">
        <f t="shared" si="21"/>
        <v>0.17579787234042543</v>
      </c>
      <c r="J47" s="165">
        <f t="shared" si="18"/>
        <v>0.58487184083169019</v>
      </c>
      <c r="K47" s="163">
        <f t="shared" si="19"/>
        <v>3966</v>
      </c>
      <c r="L47" s="163">
        <f t="shared" si="20"/>
        <v>9789</v>
      </c>
      <c r="M47" s="164">
        <f t="shared" si="22"/>
        <v>5.1121577657446118E-3</v>
      </c>
    </row>
    <row r="48" spans="2:16" x14ac:dyDescent="0.25">
      <c r="B48" s="168" t="s">
        <v>145</v>
      </c>
      <c r="C48" s="169">
        <f t="shared" ref="C48:H48" si="23">C40-SUM(C41:C47)</f>
        <v>303491</v>
      </c>
      <c r="D48" s="169">
        <f t="shared" si="23"/>
        <v>289807</v>
      </c>
      <c r="E48" s="169">
        <f t="shared" si="23"/>
        <v>93792</v>
      </c>
      <c r="F48" s="169">
        <f t="shared" si="23"/>
        <v>149930</v>
      </c>
      <c r="G48" s="169">
        <f t="shared" si="23"/>
        <v>330580</v>
      </c>
      <c r="H48" s="169">
        <f t="shared" si="23"/>
        <v>342594</v>
      </c>
      <c r="I48" s="170">
        <f t="shared" si="21"/>
        <v>3.6342186460160963E-2</v>
      </c>
      <c r="J48" s="171">
        <f t="shared" si="18"/>
        <v>2.6526995905834188</v>
      </c>
      <c r="K48" s="169">
        <f>H48-G48</f>
        <v>12014</v>
      </c>
      <c r="L48" s="169">
        <f t="shared" si="20"/>
        <v>248802</v>
      </c>
      <c r="M48" s="170">
        <f t="shared" si="22"/>
        <v>6.6025581602861705E-2</v>
      </c>
    </row>
    <row r="49" spans="2:16" x14ac:dyDescent="0.25">
      <c r="B49" s="153" t="s">
        <v>46</v>
      </c>
      <c r="C49" s="151"/>
      <c r="D49" s="151"/>
      <c r="E49" s="151"/>
      <c r="F49" s="151"/>
      <c r="G49" s="151"/>
      <c r="H49" s="152"/>
      <c r="I49" s="152"/>
      <c r="J49" s="152"/>
      <c r="K49" s="152"/>
      <c r="L49" s="151"/>
      <c r="M49" s="151"/>
      <c r="N49" s="125"/>
      <c r="O49" s="125"/>
      <c r="P49" s="125"/>
    </row>
    <row r="50" spans="2:16" x14ac:dyDescent="0.25">
      <c r="B50" s="154" t="s">
        <v>68</v>
      </c>
      <c r="C50" s="155">
        <v>47034</v>
      </c>
      <c r="D50" s="155">
        <v>45076</v>
      </c>
      <c r="E50" s="155">
        <v>12633</v>
      </c>
      <c r="F50" s="155">
        <v>20161</v>
      </c>
      <c r="G50" s="155">
        <v>37751</v>
      </c>
      <c r="H50" s="155">
        <v>51166</v>
      </c>
      <c r="I50" s="156">
        <f>IFERROR(H50/G50-1,"-")</f>
        <v>0.3553548250377474</v>
      </c>
      <c r="J50" s="156">
        <f>IFERROR(H50/E50-1,"-")</f>
        <v>3.0501860207393339</v>
      </c>
      <c r="K50" s="155">
        <f>H50-G50</f>
        <v>13415</v>
      </c>
      <c r="L50" s="155">
        <f>H50-E50</f>
        <v>38533</v>
      </c>
      <c r="M50" s="156">
        <f>H50/H$8</f>
        <v>9.8608408445332429E-3</v>
      </c>
      <c r="N50" s="105"/>
      <c r="O50" s="105"/>
      <c r="P50" s="105"/>
    </row>
    <row r="51" spans="2:16" x14ac:dyDescent="0.25">
      <c r="B51" s="157" t="s">
        <v>97</v>
      </c>
      <c r="C51" s="158">
        <v>11661</v>
      </c>
      <c r="D51" s="158">
        <v>10509</v>
      </c>
      <c r="E51" s="158">
        <v>2339</v>
      </c>
      <c r="F51" s="158">
        <v>4950</v>
      </c>
      <c r="G51" s="158">
        <v>6762</v>
      </c>
      <c r="H51" s="158">
        <v>20250</v>
      </c>
      <c r="I51" s="159">
        <f>IFERROR(H51/G51-1,"-")</f>
        <v>1.9946761313220942</v>
      </c>
      <c r="J51" s="160">
        <f t="shared" ref="J51:J62" si="24">IFERROR(H51/E51-1,"-")</f>
        <v>7.6575459598118858</v>
      </c>
      <c r="K51" s="158">
        <f t="shared" ref="K51:K61" si="25">H51-G51</f>
        <v>13488</v>
      </c>
      <c r="L51" s="158">
        <f t="shared" ref="L51:L62" si="26">H51-E51</f>
        <v>17911</v>
      </c>
      <c r="M51" s="159">
        <f>H51/H$8</f>
        <v>3.9026311828518579E-3</v>
      </c>
    </row>
    <row r="52" spans="2:16" x14ac:dyDescent="0.25">
      <c r="B52" s="162" t="s">
        <v>103</v>
      </c>
      <c r="C52" s="163">
        <v>7273</v>
      </c>
      <c r="D52" s="163">
        <v>5944</v>
      </c>
      <c r="E52" s="163">
        <v>1658</v>
      </c>
      <c r="F52" s="163">
        <v>2415</v>
      </c>
      <c r="G52" s="163">
        <v>3515</v>
      </c>
      <c r="H52" s="163">
        <v>14811</v>
      </c>
      <c r="I52" s="164">
        <f>IFERROR(H52/G52-1,"-")</f>
        <v>3.2136557610241825</v>
      </c>
      <c r="J52" s="165">
        <f t="shared" si="24"/>
        <v>7.9330518697225578</v>
      </c>
      <c r="K52" s="163">
        <f t="shared" si="25"/>
        <v>11296</v>
      </c>
      <c r="L52" s="163">
        <f t="shared" si="26"/>
        <v>13153</v>
      </c>
      <c r="M52" s="164">
        <f>H52/H$8</f>
        <v>2.854413355516981E-3</v>
      </c>
    </row>
    <row r="53" spans="2:16" x14ac:dyDescent="0.25">
      <c r="B53" s="162" t="s">
        <v>100</v>
      </c>
      <c r="C53" s="163">
        <v>4388</v>
      </c>
      <c r="D53" s="163">
        <v>4565</v>
      </c>
      <c r="E53" s="163">
        <v>681</v>
      </c>
      <c r="F53" s="163">
        <v>2535</v>
      </c>
      <c r="G53" s="163">
        <v>3247</v>
      </c>
      <c r="H53" s="163">
        <v>5439</v>
      </c>
      <c r="I53" s="164">
        <f>IFERROR(H53/G53-1,"-")</f>
        <v>0.67508469356328926</v>
      </c>
      <c r="J53" s="165">
        <f t="shared" si="24"/>
        <v>6.9867841409691627</v>
      </c>
      <c r="K53" s="163">
        <f t="shared" si="25"/>
        <v>2192</v>
      </c>
      <c r="L53" s="163">
        <f t="shared" si="26"/>
        <v>4758</v>
      </c>
      <c r="M53" s="164">
        <f>H53/H$8</f>
        <v>1.0482178273348768E-3</v>
      </c>
    </row>
    <row r="54" spans="2:16" x14ac:dyDescent="0.25">
      <c r="B54" s="157" t="s">
        <v>107</v>
      </c>
      <c r="C54" s="158">
        <v>35373</v>
      </c>
      <c r="D54" s="158">
        <v>34567</v>
      </c>
      <c r="E54" s="158">
        <v>10294</v>
      </c>
      <c r="F54" s="158">
        <v>15211</v>
      </c>
      <c r="G54" s="158">
        <v>30989</v>
      </c>
      <c r="H54" s="158">
        <v>30916</v>
      </c>
      <c r="I54" s="159">
        <f>IFERROR(H54/G54-1,"-")</f>
        <v>-2.3556745942108215E-3</v>
      </c>
      <c r="J54" s="160">
        <f t="shared" si="24"/>
        <v>2.0033028948902274</v>
      </c>
      <c r="K54" s="158">
        <f t="shared" si="25"/>
        <v>-73</v>
      </c>
      <c r="L54" s="158">
        <f t="shared" si="26"/>
        <v>20622</v>
      </c>
      <c r="M54" s="159">
        <f>H54/H$8</f>
        <v>5.9582096616813849E-3</v>
      </c>
    </row>
    <row r="55" spans="2:16" x14ac:dyDescent="0.25">
      <c r="B55" s="162" t="s">
        <v>110</v>
      </c>
      <c r="C55" s="163">
        <v>10066</v>
      </c>
      <c r="D55" s="163">
        <v>10275</v>
      </c>
      <c r="E55" s="163">
        <v>3060</v>
      </c>
      <c r="F55" s="163">
        <v>3030</v>
      </c>
      <c r="G55" s="163">
        <v>10352</v>
      </c>
      <c r="H55" s="163">
        <v>9308</v>
      </c>
      <c r="I55" s="164">
        <f t="shared" ref="I55:I62" si="27">IFERROR(H55/G55-1,"-")</f>
        <v>-0.1008500772797527</v>
      </c>
      <c r="J55" s="165">
        <f t="shared" si="24"/>
        <v>2.041830065359477</v>
      </c>
      <c r="K55" s="163">
        <f t="shared" si="25"/>
        <v>-1044</v>
      </c>
      <c r="L55" s="163">
        <f t="shared" si="26"/>
        <v>6248</v>
      </c>
      <c r="M55" s="164">
        <f t="shared" ref="M55:M62" si="28">H55/H$8</f>
        <v>1.7938612864190169E-3</v>
      </c>
    </row>
    <row r="56" spans="2:16" x14ac:dyDescent="0.25">
      <c r="B56" s="162" t="s">
        <v>113</v>
      </c>
      <c r="C56" s="163">
        <v>10860</v>
      </c>
      <c r="D56" s="163">
        <v>9881</v>
      </c>
      <c r="E56" s="163">
        <v>2874</v>
      </c>
      <c r="F56" s="163">
        <v>5150</v>
      </c>
      <c r="G56" s="163">
        <v>6811</v>
      </c>
      <c r="H56" s="163">
        <v>6211</v>
      </c>
      <c r="I56" s="164">
        <f t="shared" si="27"/>
        <v>-8.8092791073263843E-2</v>
      </c>
      <c r="J56" s="165">
        <f t="shared" si="24"/>
        <v>1.1610995128740433</v>
      </c>
      <c r="K56" s="163">
        <f t="shared" si="25"/>
        <v>-600</v>
      </c>
      <c r="L56" s="163">
        <f t="shared" si="26"/>
        <v>3337</v>
      </c>
      <c r="M56" s="164">
        <f t="shared" si="28"/>
        <v>1.1969996186021179E-3</v>
      </c>
    </row>
    <row r="57" spans="2:16" x14ac:dyDescent="0.25">
      <c r="B57" s="162" t="s">
        <v>116</v>
      </c>
      <c r="C57" s="163">
        <v>2116</v>
      </c>
      <c r="D57" s="163">
        <v>2186</v>
      </c>
      <c r="E57" s="163">
        <v>544</v>
      </c>
      <c r="F57" s="163">
        <v>1642</v>
      </c>
      <c r="G57" s="163">
        <v>2746</v>
      </c>
      <c r="H57" s="163">
        <v>2942</v>
      </c>
      <c r="I57" s="164">
        <f t="shared" si="27"/>
        <v>7.1376547705753746E-2</v>
      </c>
      <c r="J57" s="165">
        <f t="shared" si="24"/>
        <v>4.4080882352941178</v>
      </c>
      <c r="K57" s="163">
        <f t="shared" si="25"/>
        <v>196</v>
      </c>
      <c r="L57" s="163">
        <f t="shared" si="26"/>
        <v>2398</v>
      </c>
      <c r="M57" s="164">
        <f t="shared" si="28"/>
        <v>5.6698967604692173E-4</v>
      </c>
    </row>
    <row r="58" spans="2:16" x14ac:dyDescent="0.25">
      <c r="B58" s="162" t="s">
        <v>123</v>
      </c>
      <c r="C58" s="163">
        <v>663</v>
      </c>
      <c r="D58" s="163">
        <v>731</v>
      </c>
      <c r="E58" s="163">
        <v>284</v>
      </c>
      <c r="F58" s="163">
        <v>377</v>
      </c>
      <c r="G58" s="163">
        <v>868</v>
      </c>
      <c r="H58" s="163">
        <v>832</v>
      </c>
      <c r="I58" s="164">
        <f t="shared" si="27"/>
        <v>-4.1474654377880227E-2</v>
      </c>
      <c r="J58" s="165">
        <f t="shared" si="24"/>
        <v>1.9295774647887325</v>
      </c>
      <c r="K58" s="163">
        <f t="shared" si="25"/>
        <v>-36</v>
      </c>
      <c r="L58" s="163">
        <f t="shared" si="26"/>
        <v>548</v>
      </c>
      <c r="M58" s="164">
        <f t="shared" si="28"/>
        <v>1.603451429201356E-4</v>
      </c>
    </row>
    <row r="59" spans="2:16" x14ac:dyDescent="0.25">
      <c r="B59" s="162" t="s">
        <v>119</v>
      </c>
      <c r="C59" s="163">
        <v>617</v>
      </c>
      <c r="D59" s="163">
        <v>686</v>
      </c>
      <c r="E59" s="163">
        <v>229</v>
      </c>
      <c r="F59" s="163">
        <v>476</v>
      </c>
      <c r="G59" s="163">
        <v>657</v>
      </c>
      <c r="H59" s="163">
        <v>709</v>
      </c>
      <c r="I59" s="164">
        <f t="shared" si="27"/>
        <v>7.9147640791476404E-2</v>
      </c>
      <c r="J59" s="165">
        <f t="shared" si="24"/>
        <v>2.0960698689956332</v>
      </c>
      <c r="K59" s="163">
        <f t="shared" si="25"/>
        <v>52</v>
      </c>
      <c r="L59" s="163">
        <f t="shared" si="26"/>
        <v>480</v>
      </c>
      <c r="M59" s="164">
        <f t="shared" si="28"/>
        <v>1.3664027203170209E-4</v>
      </c>
    </row>
    <row r="60" spans="2:16" x14ac:dyDescent="0.25">
      <c r="B60" s="162" t="s">
        <v>128</v>
      </c>
      <c r="C60" s="163">
        <v>436</v>
      </c>
      <c r="D60" s="163">
        <v>281</v>
      </c>
      <c r="E60" s="163">
        <v>136</v>
      </c>
      <c r="F60" s="163">
        <v>98</v>
      </c>
      <c r="G60" s="163">
        <v>136</v>
      </c>
      <c r="H60" s="163">
        <v>243</v>
      </c>
      <c r="I60" s="164">
        <f t="shared" si="27"/>
        <v>0.78676470588235303</v>
      </c>
      <c r="J60" s="165">
        <f t="shared" si="24"/>
        <v>0.78676470588235303</v>
      </c>
      <c r="K60" s="163">
        <f t="shared" si="25"/>
        <v>107</v>
      </c>
      <c r="L60" s="163">
        <f t="shared" si="26"/>
        <v>107</v>
      </c>
      <c r="M60" s="164">
        <f t="shared" si="28"/>
        <v>4.6831574194222293E-5</v>
      </c>
    </row>
    <row r="61" spans="2:16" x14ac:dyDescent="0.25">
      <c r="B61" s="162" t="s">
        <v>131</v>
      </c>
      <c r="C61" s="163">
        <v>568</v>
      </c>
      <c r="D61" s="163">
        <v>591</v>
      </c>
      <c r="E61" s="163">
        <v>217</v>
      </c>
      <c r="F61" s="163">
        <v>91</v>
      </c>
      <c r="G61" s="163">
        <v>153</v>
      </c>
      <c r="H61" s="163">
        <v>195</v>
      </c>
      <c r="I61" s="164">
        <f t="shared" si="27"/>
        <v>0.27450980392156854</v>
      </c>
      <c r="J61" s="165">
        <f t="shared" si="24"/>
        <v>-0.10138248847926268</v>
      </c>
      <c r="K61" s="163">
        <f t="shared" si="25"/>
        <v>42</v>
      </c>
      <c r="L61" s="163">
        <f t="shared" si="26"/>
        <v>-22</v>
      </c>
      <c r="M61" s="164">
        <f t="shared" si="28"/>
        <v>3.7580892871906777E-5</v>
      </c>
    </row>
    <row r="62" spans="2:16" x14ac:dyDescent="0.25">
      <c r="B62" s="168" t="s">
        <v>145</v>
      </c>
      <c r="C62" s="169">
        <f t="shared" ref="C62:H62" si="29">C54-SUM(C55:C61)</f>
        <v>10047</v>
      </c>
      <c r="D62" s="169">
        <f t="shared" si="29"/>
        <v>9936</v>
      </c>
      <c r="E62" s="169">
        <f t="shared" si="29"/>
        <v>2950</v>
      </c>
      <c r="F62" s="169">
        <f t="shared" si="29"/>
        <v>4347</v>
      </c>
      <c r="G62" s="169">
        <f t="shared" si="29"/>
        <v>9266</v>
      </c>
      <c r="H62" s="169">
        <f t="shared" si="29"/>
        <v>10476</v>
      </c>
      <c r="I62" s="170">
        <f t="shared" si="27"/>
        <v>0.13058493416792571</v>
      </c>
      <c r="J62" s="171">
        <f t="shared" si="24"/>
        <v>2.5511864406779661</v>
      </c>
      <c r="K62" s="169">
        <f>H62-G62</f>
        <v>1210</v>
      </c>
      <c r="L62" s="169">
        <f t="shared" si="26"/>
        <v>7526</v>
      </c>
      <c r="M62" s="170">
        <f t="shared" si="28"/>
        <v>2.0189611985953612E-3</v>
      </c>
    </row>
    <row r="63" spans="2:16" x14ac:dyDescent="0.25">
      <c r="B63" s="153" t="s">
        <v>47</v>
      </c>
      <c r="C63" s="151"/>
      <c r="D63" s="151"/>
      <c r="E63" s="151"/>
      <c r="F63" s="151"/>
      <c r="G63" s="151"/>
      <c r="H63" s="152"/>
      <c r="I63" s="152"/>
      <c r="J63" s="152"/>
      <c r="K63" s="152"/>
      <c r="L63" s="151"/>
      <c r="M63" s="151"/>
      <c r="N63" s="125"/>
      <c r="O63" s="125"/>
      <c r="P63" s="125"/>
    </row>
    <row r="64" spans="2:16" x14ac:dyDescent="0.25">
      <c r="B64" s="154" t="s">
        <v>68</v>
      </c>
      <c r="C64" s="155">
        <v>136881</v>
      </c>
      <c r="D64" s="155">
        <v>137126</v>
      </c>
      <c r="E64" s="155">
        <v>55313</v>
      </c>
      <c r="F64" s="155">
        <v>70304</v>
      </c>
      <c r="G64" s="155">
        <v>161080</v>
      </c>
      <c r="H64" s="155">
        <v>179837</v>
      </c>
      <c r="I64" s="156">
        <f>IFERROR(H64/G64-1,"-")</f>
        <v>0.116445244598957</v>
      </c>
      <c r="J64" s="156">
        <f>IFERROR(H64/E64-1,"-")</f>
        <v>2.2512610055502322</v>
      </c>
      <c r="K64" s="155">
        <f>H64-G64</f>
        <v>18757</v>
      </c>
      <c r="L64" s="155">
        <f>H64-E64</f>
        <v>124524</v>
      </c>
      <c r="M64" s="156">
        <f>H64/H$8</f>
        <v>3.4658641186692818E-2</v>
      </c>
      <c r="N64" s="105"/>
      <c r="O64" s="105"/>
      <c r="P64" s="105"/>
    </row>
    <row r="65" spans="2:16" x14ac:dyDescent="0.25">
      <c r="B65" s="157" t="s">
        <v>97</v>
      </c>
      <c r="C65" s="158">
        <v>35089</v>
      </c>
      <c r="D65" s="158">
        <v>41904</v>
      </c>
      <c r="E65" s="158">
        <v>24273</v>
      </c>
      <c r="F65" s="158">
        <v>26311</v>
      </c>
      <c r="G65" s="158">
        <v>32375</v>
      </c>
      <c r="H65" s="158">
        <v>47068</v>
      </c>
      <c r="I65" s="159">
        <f>IFERROR(H65/G65-1,"-")</f>
        <v>0.45383783783783782</v>
      </c>
      <c r="J65" s="160">
        <f t="shared" ref="J65:J76" si="30">IFERROR(H65/E65-1,"-")</f>
        <v>0.93910929839739632</v>
      </c>
      <c r="K65" s="158">
        <f t="shared" ref="K65:K75" si="31">H65-G65</f>
        <v>14693</v>
      </c>
      <c r="L65" s="158">
        <f t="shared" ref="L65:L76" si="32">H65-E65</f>
        <v>22795</v>
      </c>
      <c r="M65" s="159">
        <f>H65/H$8</f>
        <v>9.071063926640555E-3</v>
      </c>
    </row>
    <row r="66" spans="2:16" x14ac:dyDescent="0.25">
      <c r="B66" s="162" t="s">
        <v>103</v>
      </c>
      <c r="C66" s="163">
        <v>19683</v>
      </c>
      <c r="D66" s="163">
        <v>22752</v>
      </c>
      <c r="E66" s="163">
        <v>8930</v>
      </c>
      <c r="F66" s="163">
        <v>21567</v>
      </c>
      <c r="G66" s="163">
        <v>23338</v>
      </c>
      <c r="H66" s="163">
        <v>31999</v>
      </c>
      <c r="I66" s="164">
        <f>IFERROR(H66/G66-1,"-")</f>
        <v>0.37111149198731685</v>
      </c>
      <c r="J66" s="165">
        <f t="shared" si="30"/>
        <v>2.5833146696528555</v>
      </c>
      <c r="K66" s="163">
        <f t="shared" si="31"/>
        <v>8661</v>
      </c>
      <c r="L66" s="163">
        <f t="shared" si="32"/>
        <v>23069</v>
      </c>
      <c r="M66" s="164">
        <f>H66/H$8</f>
        <v>6.1669281590161287E-3</v>
      </c>
    </row>
    <row r="67" spans="2:16" x14ac:dyDescent="0.25">
      <c r="B67" s="162" t="s">
        <v>100</v>
      </c>
      <c r="C67" s="163">
        <v>15406</v>
      </c>
      <c r="D67" s="163">
        <v>19152</v>
      </c>
      <c r="E67" s="163">
        <v>15343</v>
      </c>
      <c r="F67" s="163">
        <v>4744</v>
      </c>
      <c r="G67" s="163">
        <v>9037</v>
      </c>
      <c r="H67" s="163">
        <v>15069</v>
      </c>
      <c r="I67" s="164">
        <f>IFERROR(H67/G67-1,"-")</f>
        <v>0.66747814540223516</v>
      </c>
      <c r="J67" s="165">
        <f t="shared" si="30"/>
        <v>-1.7858306719676698E-2</v>
      </c>
      <c r="K67" s="163">
        <f t="shared" si="31"/>
        <v>6032</v>
      </c>
      <c r="L67" s="163">
        <f t="shared" si="32"/>
        <v>-274</v>
      </c>
      <c r="M67" s="164">
        <f>H67/H$8</f>
        <v>2.9041357676244271E-3</v>
      </c>
    </row>
    <row r="68" spans="2:16" x14ac:dyDescent="0.25">
      <c r="B68" s="157" t="s">
        <v>107</v>
      </c>
      <c r="C68" s="158">
        <v>101792</v>
      </c>
      <c r="D68" s="158">
        <v>95222</v>
      </c>
      <c r="E68" s="158">
        <v>31040</v>
      </c>
      <c r="F68" s="158">
        <v>43993</v>
      </c>
      <c r="G68" s="158">
        <v>128705</v>
      </c>
      <c r="H68" s="158">
        <v>132769</v>
      </c>
      <c r="I68" s="159">
        <f>IFERROR(H68/G68-1,"-")</f>
        <v>3.1576084845188701E-2</v>
      </c>
      <c r="J68" s="160">
        <f t="shared" si="30"/>
        <v>3.2773518041237111</v>
      </c>
      <c r="K68" s="158">
        <f t="shared" si="31"/>
        <v>4064</v>
      </c>
      <c r="L68" s="158">
        <f t="shared" si="32"/>
        <v>101729</v>
      </c>
      <c r="M68" s="159">
        <f>H68/H$8</f>
        <v>2.5587577260052261E-2</v>
      </c>
    </row>
    <row r="69" spans="2:16" x14ac:dyDescent="0.25">
      <c r="B69" s="162" t="s">
        <v>110</v>
      </c>
      <c r="C69" s="163">
        <v>46378</v>
      </c>
      <c r="D69" s="163">
        <v>41026</v>
      </c>
      <c r="E69" s="163">
        <v>13899</v>
      </c>
      <c r="F69" s="163">
        <v>12264</v>
      </c>
      <c r="G69" s="163">
        <v>56081</v>
      </c>
      <c r="H69" s="163">
        <v>50457</v>
      </c>
      <c r="I69" s="164">
        <f t="shared" ref="I69:I76" si="33">IFERROR(H69/G69-1,"-")</f>
        <v>-0.10028351848219541</v>
      </c>
      <c r="J69" s="165">
        <f t="shared" si="30"/>
        <v>2.6302611698683358</v>
      </c>
      <c r="K69" s="163">
        <f t="shared" si="31"/>
        <v>-5624</v>
      </c>
      <c r="L69" s="163">
        <f t="shared" si="32"/>
        <v>36558</v>
      </c>
      <c r="M69" s="164">
        <f t="shared" ref="M69:M76" si="34">H69/H$8</f>
        <v>9.7242005725015398E-3</v>
      </c>
    </row>
    <row r="70" spans="2:16" x14ac:dyDescent="0.25">
      <c r="B70" s="162" t="s">
        <v>113</v>
      </c>
      <c r="C70" s="163">
        <v>13950</v>
      </c>
      <c r="D70" s="163">
        <v>11534</v>
      </c>
      <c r="E70" s="163">
        <v>3374</v>
      </c>
      <c r="F70" s="163">
        <v>3586</v>
      </c>
      <c r="G70" s="163">
        <v>7748</v>
      </c>
      <c r="H70" s="163">
        <v>10955</v>
      </c>
      <c r="I70" s="164">
        <f t="shared" si="33"/>
        <v>0.41391326794011363</v>
      </c>
      <c r="J70" s="165">
        <f t="shared" si="30"/>
        <v>2.2468879668049793</v>
      </c>
      <c r="K70" s="163">
        <f t="shared" si="31"/>
        <v>3207</v>
      </c>
      <c r="L70" s="163">
        <f t="shared" si="32"/>
        <v>7581</v>
      </c>
      <c r="M70" s="164">
        <f t="shared" si="34"/>
        <v>2.111275289290968E-3</v>
      </c>
    </row>
    <row r="71" spans="2:16" x14ac:dyDescent="0.25">
      <c r="B71" s="162" t="s">
        <v>116</v>
      </c>
      <c r="C71" s="163">
        <v>6528</v>
      </c>
      <c r="D71" s="163">
        <v>10880</v>
      </c>
      <c r="E71" s="163">
        <v>3449</v>
      </c>
      <c r="F71" s="163">
        <v>6294</v>
      </c>
      <c r="G71" s="163">
        <v>18047</v>
      </c>
      <c r="H71" s="163">
        <v>15837</v>
      </c>
      <c r="I71" s="164">
        <f t="shared" si="33"/>
        <v>-0.12245802626475311</v>
      </c>
      <c r="J71" s="165">
        <f t="shared" si="30"/>
        <v>3.5917657291968688</v>
      </c>
      <c r="K71" s="163">
        <f t="shared" si="31"/>
        <v>-2210</v>
      </c>
      <c r="L71" s="163">
        <f t="shared" si="32"/>
        <v>12388</v>
      </c>
      <c r="M71" s="164">
        <f t="shared" si="34"/>
        <v>3.052146668781475E-3</v>
      </c>
    </row>
    <row r="72" spans="2:16" x14ac:dyDescent="0.25">
      <c r="B72" s="162" t="s">
        <v>123</v>
      </c>
      <c r="C72" s="163">
        <v>2344</v>
      </c>
      <c r="D72" s="163">
        <v>1784</v>
      </c>
      <c r="E72" s="163">
        <v>536</v>
      </c>
      <c r="F72" s="163">
        <v>3888</v>
      </c>
      <c r="G72" s="163">
        <v>3396</v>
      </c>
      <c r="H72" s="163">
        <v>3947</v>
      </c>
      <c r="I72" s="164">
        <f t="shared" si="33"/>
        <v>0.16224970553592466</v>
      </c>
      <c r="J72" s="165">
        <f t="shared" si="30"/>
        <v>6.3638059701492535</v>
      </c>
      <c r="K72" s="163">
        <f t="shared" si="31"/>
        <v>551</v>
      </c>
      <c r="L72" s="163">
        <f t="shared" si="32"/>
        <v>3411</v>
      </c>
      <c r="M72" s="164">
        <f t="shared" si="34"/>
        <v>7.6067581623290282E-4</v>
      </c>
    </row>
    <row r="73" spans="2:16" x14ac:dyDescent="0.25">
      <c r="B73" s="162" t="s">
        <v>119</v>
      </c>
      <c r="C73" s="163">
        <v>2944</v>
      </c>
      <c r="D73" s="163">
        <v>2469</v>
      </c>
      <c r="E73" s="163">
        <v>1278</v>
      </c>
      <c r="F73" s="163">
        <v>1635</v>
      </c>
      <c r="G73" s="163">
        <v>3248</v>
      </c>
      <c r="H73" s="163">
        <v>2699</v>
      </c>
      <c r="I73" s="164">
        <f t="shared" si="33"/>
        <v>-0.16902709359605916</v>
      </c>
      <c r="J73" s="165">
        <f t="shared" si="30"/>
        <v>1.1118935837245698</v>
      </c>
      <c r="K73" s="163">
        <f t="shared" si="31"/>
        <v>-549</v>
      </c>
      <c r="L73" s="163">
        <f t="shared" si="32"/>
        <v>1421</v>
      </c>
      <c r="M73" s="164">
        <f t="shared" si="34"/>
        <v>5.2015810185269951E-4</v>
      </c>
    </row>
    <row r="74" spans="2:16" x14ac:dyDescent="0.25">
      <c r="B74" s="162" t="s">
        <v>128</v>
      </c>
      <c r="C74" s="163">
        <v>1326</v>
      </c>
      <c r="D74" s="163">
        <v>2202</v>
      </c>
      <c r="E74" s="163">
        <v>686</v>
      </c>
      <c r="F74" s="163">
        <v>1848</v>
      </c>
      <c r="G74" s="163">
        <v>2875</v>
      </c>
      <c r="H74" s="163">
        <v>3786</v>
      </c>
      <c r="I74" s="164">
        <f t="shared" si="33"/>
        <v>0.3168695652173914</v>
      </c>
      <c r="J74" s="165">
        <f t="shared" si="30"/>
        <v>4.518950437317784</v>
      </c>
      <c r="K74" s="163">
        <f t="shared" si="31"/>
        <v>911</v>
      </c>
      <c r="L74" s="163">
        <f t="shared" si="32"/>
        <v>3100</v>
      </c>
      <c r="M74" s="164">
        <f t="shared" si="34"/>
        <v>7.296474892976362E-4</v>
      </c>
    </row>
    <row r="75" spans="2:16" x14ac:dyDescent="0.25">
      <c r="B75" s="162" t="s">
        <v>131</v>
      </c>
      <c r="C75" s="163">
        <v>2597</v>
      </c>
      <c r="D75" s="163">
        <v>2302</v>
      </c>
      <c r="E75" s="163">
        <v>932</v>
      </c>
      <c r="F75" s="163">
        <v>363</v>
      </c>
      <c r="G75" s="163">
        <v>967</v>
      </c>
      <c r="H75" s="163">
        <v>1128</v>
      </c>
      <c r="I75" s="164">
        <f t="shared" si="33"/>
        <v>0.16649431230610134</v>
      </c>
      <c r="J75" s="165">
        <f t="shared" si="30"/>
        <v>0.21030042918454939</v>
      </c>
      <c r="K75" s="163">
        <f t="shared" si="31"/>
        <v>161</v>
      </c>
      <c r="L75" s="163">
        <f t="shared" si="32"/>
        <v>196</v>
      </c>
      <c r="M75" s="164">
        <f t="shared" si="34"/>
        <v>2.173910110744146E-4</v>
      </c>
    </row>
    <row r="76" spans="2:16" x14ac:dyDescent="0.25">
      <c r="B76" s="168" t="s">
        <v>145</v>
      </c>
      <c r="C76" s="169">
        <f t="shared" ref="C76:H76" si="35">C68-SUM(C69:C75)</f>
        <v>25725</v>
      </c>
      <c r="D76" s="169">
        <f t="shared" si="35"/>
        <v>23025</v>
      </c>
      <c r="E76" s="169">
        <f t="shared" si="35"/>
        <v>6886</v>
      </c>
      <c r="F76" s="169">
        <f t="shared" si="35"/>
        <v>14115</v>
      </c>
      <c r="G76" s="169">
        <f t="shared" si="35"/>
        <v>36343</v>
      </c>
      <c r="H76" s="169">
        <f t="shared" si="35"/>
        <v>43960</v>
      </c>
      <c r="I76" s="170">
        <f t="shared" si="33"/>
        <v>0.20958644030487306</v>
      </c>
      <c r="J76" s="171">
        <f t="shared" si="30"/>
        <v>5.3839674702294511</v>
      </c>
      <c r="K76" s="169">
        <f>H76-G76</f>
        <v>7617</v>
      </c>
      <c r="L76" s="169">
        <f t="shared" si="32"/>
        <v>37074</v>
      </c>
      <c r="M76" s="170">
        <f t="shared" si="34"/>
        <v>8.4720823110206265E-3</v>
      </c>
    </row>
    <row r="77" spans="2:16" x14ac:dyDescent="0.25">
      <c r="B77" s="153" t="s">
        <v>48</v>
      </c>
      <c r="C77" s="151"/>
      <c r="D77" s="151"/>
      <c r="E77" s="151"/>
      <c r="F77" s="151"/>
      <c r="G77" s="151"/>
      <c r="H77" s="152"/>
      <c r="I77" s="152"/>
      <c r="J77" s="152"/>
      <c r="K77" s="152"/>
      <c r="L77" s="151"/>
      <c r="M77" s="151"/>
      <c r="N77" s="125"/>
      <c r="O77" s="125"/>
      <c r="P77" s="125"/>
    </row>
    <row r="78" spans="2:16" x14ac:dyDescent="0.25">
      <c r="B78" s="154" t="s">
        <v>68</v>
      </c>
      <c r="C78" s="155">
        <v>816835</v>
      </c>
      <c r="D78" s="155">
        <v>791721</v>
      </c>
      <c r="E78" s="155">
        <v>225835</v>
      </c>
      <c r="F78" s="155">
        <v>354204</v>
      </c>
      <c r="G78" s="155">
        <v>710225</v>
      </c>
      <c r="H78" s="155">
        <v>797848</v>
      </c>
      <c r="I78" s="156">
        <f>IFERROR(H78/G78-1,"-")</f>
        <v>0.12337357879545219</v>
      </c>
      <c r="J78" s="156">
        <f>IFERROR(H78/E78-1,"-")</f>
        <v>2.5328802001461246</v>
      </c>
      <c r="K78" s="155">
        <f>H78-G78</f>
        <v>87623</v>
      </c>
      <c r="L78" s="155">
        <f>H78-E78</f>
        <v>572013</v>
      </c>
      <c r="M78" s="156">
        <f>H78/H$8</f>
        <v>0.1537632831593081</v>
      </c>
      <c r="N78" s="105"/>
      <c r="O78" s="105"/>
      <c r="P78" s="105"/>
    </row>
    <row r="79" spans="2:16" x14ac:dyDescent="0.25">
      <c r="B79" s="157" t="s">
        <v>97</v>
      </c>
      <c r="C79" s="158">
        <v>356304</v>
      </c>
      <c r="D79" s="158">
        <v>356283</v>
      </c>
      <c r="E79" s="158">
        <v>103133</v>
      </c>
      <c r="F79" s="158">
        <v>181693</v>
      </c>
      <c r="G79" s="158">
        <v>342343</v>
      </c>
      <c r="H79" s="158">
        <v>341923</v>
      </c>
      <c r="I79" s="159">
        <f>IFERROR(H79/G79-1,"-")</f>
        <v>-1.2268397484394011E-3</v>
      </c>
      <c r="J79" s="160">
        <f t="shared" ref="J79:J90" si="36">IFERROR(H79/E79-1,"-")</f>
        <v>2.3153597781505435</v>
      </c>
      <c r="K79" s="158">
        <f t="shared" ref="K79:K89" si="37">H79-G79</f>
        <v>-420</v>
      </c>
      <c r="L79" s="158">
        <f t="shared" ref="L79:L90" si="38">H79-E79</f>
        <v>238790</v>
      </c>
      <c r="M79" s="159">
        <f>H79/H$8</f>
        <v>6.5896264786876824E-2</v>
      </c>
    </row>
    <row r="80" spans="2:16" x14ac:dyDescent="0.25">
      <c r="B80" s="162" t="s">
        <v>103</v>
      </c>
      <c r="C80" s="163">
        <v>89648</v>
      </c>
      <c r="D80" s="163">
        <v>72064</v>
      </c>
      <c r="E80" s="163">
        <v>28320</v>
      </c>
      <c r="F80" s="163">
        <v>66989</v>
      </c>
      <c r="G80" s="163">
        <v>97391</v>
      </c>
      <c r="H80" s="163">
        <v>92103</v>
      </c>
      <c r="I80" s="164">
        <f>IFERROR(H80/G80-1,"-")</f>
        <v>-5.4296598248298134E-2</v>
      </c>
      <c r="J80" s="165">
        <f t="shared" si="36"/>
        <v>2.2522245762711863</v>
      </c>
      <c r="K80" s="163">
        <f t="shared" si="37"/>
        <v>-5288</v>
      </c>
      <c r="L80" s="163">
        <f t="shared" si="38"/>
        <v>63783</v>
      </c>
      <c r="M80" s="164">
        <f>H80/H$8</f>
        <v>1.7750322954775539E-2</v>
      </c>
    </row>
    <row r="81" spans="2:16" x14ac:dyDescent="0.25">
      <c r="B81" s="162" t="s">
        <v>100</v>
      </c>
      <c r="C81" s="163">
        <v>266656</v>
      </c>
      <c r="D81" s="163">
        <v>284219</v>
      </c>
      <c r="E81" s="163">
        <v>74813</v>
      </c>
      <c r="F81" s="163">
        <v>114704</v>
      </c>
      <c r="G81" s="163">
        <v>244952</v>
      </c>
      <c r="H81" s="163">
        <v>249820</v>
      </c>
      <c r="I81" s="164">
        <f>IFERROR(H81/G81-1,"-")</f>
        <v>1.987328129592747E-2</v>
      </c>
      <c r="J81" s="165">
        <f t="shared" si="36"/>
        <v>2.339259219654338</v>
      </c>
      <c r="K81" s="163">
        <f t="shared" si="37"/>
        <v>4868</v>
      </c>
      <c r="L81" s="163">
        <f t="shared" si="38"/>
        <v>175007</v>
      </c>
      <c r="M81" s="164">
        <f>H81/H$8</f>
        <v>4.8145941832101288E-2</v>
      </c>
    </row>
    <row r="82" spans="2:16" x14ac:dyDescent="0.25">
      <c r="B82" s="157" t="s">
        <v>107</v>
      </c>
      <c r="C82" s="158">
        <v>460531</v>
      </c>
      <c r="D82" s="158">
        <v>435438</v>
      </c>
      <c r="E82" s="158">
        <v>122702</v>
      </c>
      <c r="F82" s="158">
        <v>172511</v>
      </c>
      <c r="G82" s="158">
        <v>367882</v>
      </c>
      <c r="H82" s="158">
        <v>455925</v>
      </c>
      <c r="I82" s="159">
        <f>IFERROR(H82/G82-1,"-")</f>
        <v>0.23932402237674033</v>
      </c>
      <c r="J82" s="160">
        <f t="shared" si="36"/>
        <v>2.7157096053854053</v>
      </c>
      <c r="K82" s="158">
        <f t="shared" si="37"/>
        <v>88043</v>
      </c>
      <c r="L82" s="158">
        <f t="shared" si="38"/>
        <v>333223</v>
      </c>
      <c r="M82" s="159">
        <f>H82/H$8</f>
        <v>8.7867018372431271E-2</v>
      </c>
    </row>
    <row r="83" spans="2:16" x14ac:dyDescent="0.25">
      <c r="B83" s="162" t="s">
        <v>110</v>
      </c>
      <c r="C83" s="163">
        <v>69266</v>
      </c>
      <c r="D83" s="163">
        <v>75049</v>
      </c>
      <c r="E83" s="163">
        <v>21332</v>
      </c>
      <c r="F83" s="163">
        <v>16695</v>
      </c>
      <c r="G83" s="163">
        <v>71554</v>
      </c>
      <c r="H83" s="163">
        <v>93860</v>
      </c>
      <c r="I83" s="164">
        <f t="shared" ref="I83:I90" si="39">IFERROR(H83/G83-1,"-")</f>
        <v>0.31173659054699954</v>
      </c>
      <c r="J83" s="165">
        <f t="shared" si="36"/>
        <v>3.3999624976561034</v>
      </c>
      <c r="K83" s="163">
        <f t="shared" si="37"/>
        <v>22306</v>
      </c>
      <c r="L83" s="163">
        <f t="shared" si="38"/>
        <v>72528</v>
      </c>
      <c r="M83" s="164">
        <f t="shared" ref="M83:M90" si="40">H83/H$8</f>
        <v>1.8088936435677796E-2</v>
      </c>
    </row>
    <row r="84" spans="2:16" x14ac:dyDescent="0.25">
      <c r="B84" s="162" t="s">
        <v>113</v>
      </c>
      <c r="C84" s="163">
        <v>194919</v>
      </c>
      <c r="D84" s="163">
        <v>159354</v>
      </c>
      <c r="E84" s="163">
        <v>39522</v>
      </c>
      <c r="F84" s="163">
        <v>53227</v>
      </c>
      <c r="G84" s="163">
        <v>113120</v>
      </c>
      <c r="H84" s="163">
        <v>127349</v>
      </c>
      <c r="I84" s="164">
        <f t="shared" si="39"/>
        <v>0.12578677510608194</v>
      </c>
      <c r="J84" s="165">
        <f t="shared" si="36"/>
        <v>2.2222306563433025</v>
      </c>
      <c r="K84" s="163">
        <f t="shared" si="37"/>
        <v>14229</v>
      </c>
      <c r="L84" s="163">
        <f t="shared" si="38"/>
        <v>87827</v>
      </c>
      <c r="M84" s="164">
        <f t="shared" si="40"/>
        <v>2.4543021160740801E-2</v>
      </c>
    </row>
    <row r="85" spans="2:16" x14ac:dyDescent="0.25">
      <c r="B85" s="162" t="s">
        <v>116</v>
      </c>
      <c r="C85" s="163">
        <v>22836</v>
      </c>
      <c r="D85" s="163">
        <v>25447</v>
      </c>
      <c r="E85" s="163">
        <v>8286</v>
      </c>
      <c r="F85" s="163">
        <v>19927</v>
      </c>
      <c r="G85" s="163">
        <v>30758</v>
      </c>
      <c r="H85" s="163">
        <v>42539</v>
      </c>
      <c r="I85" s="164">
        <f t="shared" si="39"/>
        <v>0.38302230314064634</v>
      </c>
      <c r="J85" s="165">
        <f t="shared" si="36"/>
        <v>4.1338402124064686</v>
      </c>
      <c r="K85" s="163">
        <f t="shared" si="37"/>
        <v>11781</v>
      </c>
      <c r="L85" s="163">
        <f t="shared" si="38"/>
        <v>34253</v>
      </c>
      <c r="M85" s="164">
        <f t="shared" si="40"/>
        <v>8.198223599374577E-3</v>
      </c>
    </row>
    <row r="86" spans="2:16" x14ac:dyDescent="0.25">
      <c r="B86" s="162" t="s">
        <v>123</v>
      </c>
      <c r="C86" s="163">
        <v>11686</v>
      </c>
      <c r="D86" s="163">
        <v>9296</v>
      </c>
      <c r="E86" s="163">
        <v>2074</v>
      </c>
      <c r="F86" s="163">
        <v>5996</v>
      </c>
      <c r="G86" s="163">
        <v>10713</v>
      </c>
      <c r="H86" s="163">
        <v>12911</v>
      </c>
      <c r="I86" s="164">
        <f t="shared" si="39"/>
        <v>0.20517128722113309</v>
      </c>
      <c r="J86" s="165">
        <f t="shared" si="36"/>
        <v>5.225168756027001</v>
      </c>
      <c r="K86" s="163">
        <f t="shared" si="37"/>
        <v>2198</v>
      </c>
      <c r="L86" s="163">
        <f t="shared" si="38"/>
        <v>10837</v>
      </c>
      <c r="M86" s="164">
        <f t="shared" si="40"/>
        <v>2.4882405531753251E-3</v>
      </c>
    </row>
    <row r="87" spans="2:16" x14ac:dyDescent="0.25">
      <c r="B87" s="162" t="s">
        <v>119</v>
      </c>
      <c r="C87" s="163">
        <v>6503</v>
      </c>
      <c r="D87" s="163">
        <v>6249</v>
      </c>
      <c r="E87" s="163">
        <v>2082</v>
      </c>
      <c r="F87" s="163">
        <v>5201</v>
      </c>
      <c r="G87" s="163">
        <v>5872</v>
      </c>
      <c r="H87" s="163">
        <v>6968</v>
      </c>
      <c r="I87" s="164">
        <f t="shared" si="39"/>
        <v>0.18664850136239775</v>
      </c>
      <c r="J87" s="165">
        <f t="shared" si="36"/>
        <v>2.3467819404418826</v>
      </c>
      <c r="K87" s="163">
        <f t="shared" si="37"/>
        <v>1096</v>
      </c>
      <c r="L87" s="163">
        <f t="shared" si="38"/>
        <v>4886</v>
      </c>
      <c r="M87" s="164">
        <f t="shared" si="40"/>
        <v>1.3428905719561357E-3</v>
      </c>
    </row>
    <row r="88" spans="2:16" x14ac:dyDescent="0.25">
      <c r="B88" s="162" t="s">
        <v>128</v>
      </c>
      <c r="C88" s="163">
        <v>7425</v>
      </c>
      <c r="D88" s="163">
        <v>8520</v>
      </c>
      <c r="E88" s="163">
        <v>3046</v>
      </c>
      <c r="F88" s="163">
        <v>2575</v>
      </c>
      <c r="G88" s="163">
        <v>7581</v>
      </c>
      <c r="H88" s="163">
        <v>8524</v>
      </c>
      <c r="I88" s="164">
        <f t="shared" si="39"/>
        <v>0.12438992217385558</v>
      </c>
      <c r="J88" s="165">
        <f t="shared" si="36"/>
        <v>1.7984241628365067</v>
      </c>
      <c r="K88" s="163">
        <f t="shared" si="37"/>
        <v>943</v>
      </c>
      <c r="L88" s="163">
        <f t="shared" si="38"/>
        <v>5478</v>
      </c>
      <c r="M88" s="164">
        <f t="shared" si="40"/>
        <v>1.642766824821197E-3</v>
      </c>
    </row>
    <row r="89" spans="2:16" x14ac:dyDescent="0.25">
      <c r="B89" s="162" t="s">
        <v>131</v>
      </c>
      <c r="C89" s="163">
        <v>13371</v>
      </c>
      <c r="D89" s="163">
        <v>13181</v>
      </c>
      <c r="E89" s="163">
        <v>4839</v>
      </c>
      <c r="F89" s="163">
        <v>2819</v>
      </c>
      <c r="G89" s="163">
        <v>7599</v>
      </c>
      <c r="H89" s="163">
        <v>9961</v>
      </c>
      <c r="I89" s="164">
        <f t="shared" si="39"/>
        <v>0.31083037241742328</v>
      </c>
      <c r="J89" s="165">
        <f t="shared" si="36"/>
        <v>1.0584831576772062</v>
      </c>
      <c r="K89" s="163">
        <f t="shared" si="37"/>
        <v>2362</v>
      </c>
      <c r="L89" s="163">
        <f t="shared" si="38"/>
        <v>5122</v>
      </c>
      <c r="M89" s="164">
        <f t="shared" si="40"/>
        <v>1.9197090969080175E-3</v>
      </c>
    </row>
    <row r="90" spans="2:16" x14ac:dyDescent="0.25">
      <c r="B90" s="168" t="s">
        <v>145</v>
      </c>
      <c r="C90" s="169">
        <f t="shared" ref="C90:H90" si="41">C82-SUM(C83:C89)</f>
        <v>134525</v>
      </c>
      <c r="D90" s="169">
        <f t="shared" si="41"/>
        <v>138342</v>
      </c>
      <c r="E90" s="169">
        <f t="shared" si="41"/>
        <v>41521</v>
      </c>
      <c r="F90" s="169">
        <f t="shared" si="41"/>
        <v>66071</v>
      </c>
      <c r="G90" s="169">
        <f t="shared" si="41"/>
        <v>120685</v>
      </c>
      <c r="H90" s="169">
        <f t="shared" si="41"/>
        <v>153813</v>
      </c>
      <c r="I90" s="170">
        <f t="shared" si="39"/>
        <v>0.27449973070389855</v>
      </c>
      <c r="J90" s="171">
        <f t="shared" si="36"/>
        <v>2.7044628019556369</v>
      </c>
      <c r="K90" s="169">
        <f>H90-G90</f>
        <v>33128</v>
      </c>
      <c r="L90" s="169">
        <f t="shared" si="38"/>
        <v>112292</v>
      </c>
      <c r="M90" s="170">
        <f t="shared" si="40"/>
        <v>2.9643230129777424E-2</v>
      </c>
    </row>
    <row r="91" spans="2:16" x14ac:dyDescent="0.25">
      <c r="B91" s="153" t="s">
        <v>49</v>
      </c>
      <c r="C91" s="151"/>
      <c r="D91" s="151"/>
      <c r="E91" s="151"/>
      <c r="F91" s="151"/>
      <c r="G91" s="151"/>
      <c r="H91" s="152"/>
      <c r="I91" s="152"/>
      <c r="J91" s="152"/>
      <c r="K91" s="152"/>
      <c r="L91" s="151"/>
      <c r="M91" s="151"/>
      <c r="N91" s="125"/>
      <c r="O91" s="125"/>
      <c r="P91" s="125"/>
    </row>
    <row r="92" spans="2:16" x14ac:dyDescent="0.25">
      <c r="B92" s="154" t="s">
        <v>68</v>
      </c>
      <c r="C92" s="155">
        <v>53986</v>
      </c>
      <c r="D92" s="155">
        <v>55887</v>
      </c>
      <c r="E92" s="155">
        <v>24221</v>
      </c>
      <c r="F92" s="155">
        <v>33444</v>
      </c>
      <c r="G92" s="155">
        <v>51485</v>
      </c>
      <c r="H92" s="155">
        <v>58157</v>
      </c>
      <c r="I92" s="156">
        <f>IFERROR(H92/G92-1,"-")</f>
        <v>0.12959114305137409</v>
      </c>
      <c r="J92" s="156">
        <f>IFERROR(H92/E92-1,"-")</f>
        <v>1.4010982205524134</v>
      </c>
      <c r="K92" s="155">
        <f>H92-G92</f>
        <v>6672</v>
      </c>
      <c r="L92" s="155">
        <f>H92-E92</f>
        <v>33936</v>
      </c>
      <c r="M92" s="156">
        <f>H92/H$8</f>
        <v>1.1208164034622988E-2</v>
      </c>
      <c r="N92" s="105"/>
      <c r="O92" s="105"/>
      <c r="P92" s="105"/>
    </row>
    <row r="93" spans="2:16" x14ac:dyDescent="0.25">
      <c r="B93" s="157" t="s">
        <v>97</v>
      </c>
      <c r="C93" s="158">
        <v>34282</v>
      </c>
      <c r="D93" s="158">
        <v>37119</v>
      </c>
      <c r="E93" s="158">
        <v>16023</v>
      </c>
      <c r="F93" s="158">
        <v>21732</v>
      </c>
      <c r="G93" s="158">
        <v>33809</v>
      </c>
      <c r="H93" s="158">
        <v>37722</v>
      </c>
      <c r="I93" s="159">
        <f>IFERROR(H93/G93-1,"-")</f>
        <v>0.11573841284864983</v>
      </c>
      <c r="J93" s="160">
        <f t="shared" ref="J93:J104" si="42">IFERROR(H93/E93-1,"-")</f>
        <v>1.3542407788803597</v>
      </c>
      <c r="K93" s="158">
        <f t="shared" ref="K93:K103" si="43">H93-G93</f>
        <v>3913</v>
      </c>
      <c r="L93" s="158">
        <f t="shared" ref="L93:L104" si="44">H93-E93</f>
        <v>21699</v>
      </c>
      <c r="M93" s="159">
        <f>H93/H$8</f>
        <v>7.2698791841747049E-3</v>
      </c>
    </row>
    <row r="94" spans="2:16" x14ac:dyDescent="0.25">
      <c r="B94" s="162" t="s">
        <v>103</v>
      </c>
      <c r="C94" s="163">
        <v>16764</v>
      </c>
      <c r="D94" s="163">
        <v>19153</v>
      </c>
      <c r="E94" s="163">
        <v>8684</v>
      </c>
      <c r="F94" s="163">
        <v>11001</v>
      </c>
      <c r="G94" s="163">
        <v>16289</v>
      </c>
      <c r="H94" s="163">
        <v>12024</v>
      </c>
      <c r="I94" s="164">
        <f>IFERROR(H94/G94-1,"-")</f>
        <v>-0.261833138928111</v>
      </c>
      <c r="J94" s="165">
        <f t="shared" si="42"/>
        <v>0.38461538461538458</v>
      </c>
      <c r="K94" s="163">
        <f t="shared" si="43"/>
        <v>-4265</v>
      </c>
      <c r="L94" s="163">
        <f t="shared" si="44"/>
        <v>3340</v>
      </c>
      <c r="M94" s="164">
        <f>H94/H$8</f>
        <v>2.3172956712400367E-3</v>
      </c>
    </row>
    <row r="95" spans="2:16" x14ac:dyDescent="0.25">
      <c r="B95" s="162" t="s">
        <v>100</v>
      </c>
      <c r="C95" s="163">
        <v>17518</v>
      </c>
      <c r="D95" s="163">
        <v>17966</v>
      </c>
      <c r="E95" s="163">
        <v>7339</v>
      </c>
      <c r="F95" s="163">
        <v>10731</v>
      </c>
      <c r="G95" s="163">
        <v>17520</v>
      </c>
      <c r="H95" s="163">
        <v>25698</v>
      </c>
      <c r="I95" s="164">
        <f>IFERROR(H95/G95-1,"-")</f>
        <v>0.46678082191780823</v>
      </c>
      <c r="J95" s="165">
        <f t="shared" si="42"/>
        <v>2.5015669709769726</v>
      </c>
      <c r="K95" s="163">
        <f t="shared" si="43"/>
        <v>8178</v>
      </c>
      <c r="L95" s="163">
        <f t="shared" si="44"/>
        <v>18359</v>
      </c>
      <c r="M95" s="164">
        <f>H95/H$8</f>
        <v>4.9525835129346687E-3</v>
      </c>
    </row>
    <row r="96" spans="2:16" x14ac:dyDescent="0.25">
      <c r="B96" s="157" t="s">
        <v>107</v>
      </c>
      <c r="C96" s="158">
        <v>19704</v>
      </c>
      <c r="D96" s="158">
        <v>18768</v>
      </c>
      <c r="E96" s="158">
        <v>8198</v>
      </c>
      <c r="F96" s="158">
        <v>11712</v>
      </c>
      <c r="G96" s="158">
        <v>17676</v>
      </c>
      <c r="H96" s="158">
        <v>20435</v>
      </c>
      <c r="I96" s="159">
        <f>IFERROR(H96/G96-1,"-")</f>
        <v>0.15608735007920349</v>
      </c>
      <c r="J96" s="160">
        <f t="shared" si="42"/>
        <v>1.4926811417418882</v>
      </c>
      <c r="K96" s="158">
        <f t="shared" si="43"/>
        <v>2759</v>
      </c>
      <c r="L96" s="158">
        <f t="shared" si="44"/>
        <v>12237</v>
      </c>
      <c r="M96" s="159">
        <f>H96/H$8</f>
        <v>3.9382848504482823E-3</v>
      </c>
    </row>
    <row r="97" spans="2:16" x14ac:dyDescent="0.25">
      <c r="B97" s="162" t="s">
        <v>110</v>
      </c>
      <c r="C97" s="163">
        <v>2265</v>
      </c>
      <c r="D97" s="163">
        <v>2421</v>
      </c>
      <c r="E97" s="163">
        <v>1288</v>
      </c>
      <c r="F97" s="163">
        <v>921</v>
      </c>
      <c r="G97" s="163">
        <v>2403</v>
      </c>
      <c r="H97" s="163">
        <v>2795</v>
      </c>
      <c r="I97" s="164">
        <f t="shared" ref="I97:I104" si="45">IFERROR(H97/G97-1,"-")</f>
        <v>0.16312942155638788</v>
      </c>
      <c r="J97" s="165">
        <f t="shared" si="42"/>
        <v>1.1700310559006213</v>
      </c>
      <c r="K97" s="163">
        <f t="shared" si="43"/>
        <v>392</v>
      </c>
      <c r="L97" s="163">
        <f t="shared" si="44"/>
        <v>1507</v>
      </c>
      <c r="M97" s="164">
        <f t="shared" ref="M97:M104" si="46">H97/H$8</f>
        <v>5.386594644973305E-4</v>
      </c>
    </row>
    <row r="98" spans="2:16" x14ac:dyDescent="0.25">
      <c r="B98" s="162" t="s">
        <v>113</v>
      </c>
      <c r="C98" s="163">
        <v>4527</v>
      </c>
      <c r="D98" s="163">
        <v>3905</v>
      </c>
      <c r="E98" s="163">
        <v>1481</v>
      </c>
      <c r="F98" s="163">
        <v>2395</v>
      </c>
      <c r="G98" s="163">
        <v>3482</v>
      </c>
      <c r="H98" s="163">
        <v>3814</v>
      </c>
      <c r="I98" s="164">
        <f t="shared" si="45"/>
        <v>9.5347501435956383E-2</v>
      </c>
      <c r="J98" s="165">
        <f t="shared" si="42"/>
        <v>1.5752869682646859</v>
      </c>
      <c r="K98" s="163">
        <f t="shared" si="43"/>
        <v>332</v>
      </c>
      <c r="L98" s="163">
        <f t="shared" si="44"/>
        <v>2333</v>
      </c>
      <c r="M98" s="164">
        <f t="shared" si="46"/>
        <v>7.3504372006898697E-4</v>
      </c>
    </row>
    <row r="99" spans="2:16" x14ac:dyDescent="0.25">
      <c r="B99" s="162" t="s">
        <v>116</v>
      </c>
      <c r="C99" s="163">
        <v>4157</v>
      </c>
      <c r="D99" s="163">
        <v>3854</v>
      </c>
      <c r="E99" s="163">
        <v>1974</v>
      </c>
      <c r="F99" s="163">
        <v>3541</v>
      </c>
      <c r="G99" s="163">
        <v>3412</v>
      </c>
      <c r="H99" s="163">
        <v>3885</v>
      </c>
      <c r="I99" s="164">
        <f t="shared" si="45"/>
        <v>0.13862837045720977</v>
      </c>
      <c r="J99" s="165">
        <f t="shared" si="42"/>
        <v>0.96808510638297873</v>
      </c>
      <c r="K99" s="163">
        <f t="shared" si="43"/>
        <v>473</v>
      </c>
      <c r="L99" s="163">
        <f t="shared" si="44"/>
        <v>1911</v>
      </c>
      <c r="M99" s="164">
        <f t="shared" si="46"/>
        <v>7.4872701952491199E-4</v>
      </c>
    </row>
    <row r="100" spans="2:16" x14ac:dyDescent="0.25">
      <c r="B100" s="162" t="s">
        <v>123</v>
      </c>
      <c r="C100" s="163">
        <v>535</v>
      </c>
      <c r="D100" s="163">
        <v>699</v>
      </c>
      <c r="E100" s="163">
        <v>323</v>
      </c>
      <c r="F100" s="163">
        <v>432</v>
      </c>
      <c r="G100" s="163">
        <v>1172</v>
      </c>
      <c r="H100" s="163">
        <v>938</v>
      </c>
      <c r="I100" s="164">
        <f t="shared" si="45"/>
        <v>-0.19965870307167233</v>
      </c>
      <c r="J100" s="165">
        <f t="shared" si="42"/>
        <v>1.9040247678018574</v>
      </c>
      <c r="K100" s="163">
        <f t="shared" si="43"/>
        <v>-234</v>
      </c>
      <c r="L100" s="163">
        <f t="shared" si="44"/>
        <v>615</v>
      </c>
      <c r="M100" s="164">
        <f t="shared" si="46"/>
        <v>1.8077373084024901E-4</v>
      </c>
    </row>
    <row r="101" spans="2:16" x14ac:dyDescent="0.25">
      <c r="B101" s="162" t="s">
        <v>119</v>
      </c>
      <c r="C101" s="163">
        <v>534</v>
      </c>
      <c r="D101" s="163">
        <v>519</v>
      </c>
      <c r="E101" s="163">
        <v>351</v>
      </c>
      <c r="F101" s="163">
        <v>507</v>
      </c>
      <c r="G101" s="163">
        <v>682</v>
      </c>
      <c r="H101" s="163">
        <v>650</v>
      </c>
      <c r="I101" s="164">
        <f t="shared" si="45"/>
        <v>-4.692082111436946E-2</v>
      </c>
      <c r="J101" s="165">
        <f t="shared" si="42"/>
        <v>0.85185185185185186</v>
      </c>
      <c r="K101" s="163">
        <f t="shared" si="43"/>
        <v>-32</v>
      </c>
      <c r="L101" s="163">
        <f t="shared" si="44"/>
        <v>299</v>
      </c>
      <c r="M101" s="164">
        <f t="shared" si="46"/>
        <v>1.2526964290635593E-4</v>
      </c>
    </row>
    <row r="102" spans="2:16" x14ac:dyDescent="0.25">
      <c r="B102" s="162" t="s">
        <v>128</v>
      </c>
      <c r="C102" s="163">
        <v>176</v>
      </c>
      <c r="D102" s="163">
        <v>155</v>
      </c>
      <c r="E102" s="163">
        <v>124</v>
      </c>
      <c r="F102" s="163">
        <v>105</v>
      </c>
      <c r="G102" s="163">
        <v>270</v>
      </c>
      <c r="H102" s="163">
        <v>153</v>
      </c>
      <c r="I102" s="164">
        <f t="shared" si="45"/>
        <v>-0.43333333333333335</v>
      </c>
      <c r="J102" s="165">
        <f t="shared" si="42"/>
        <v>0.2338709677419355</v>
      </c>
      <c r="K102" s="163">
        <f t="shared" si="43"/>
        <v>-117</v>
      </c>
      <c r="L102" s="163">
        <f t="shared" si="44"/>
        <v>29</v>
      </c>
      <c r="M102" s="164">
        <f t="shared" si="46"/>
        <v>2.9486546714880705E-5</v>
      </c>
    </row>
    <row r="103" spans="2:16" x14ac:dyDescent="0.25">
      <c r="B103" s="162" t="s">
        <v>131</v>
      </c>
      <c r="C103" s="163">
        <v>383</v>
      </c>
      <c r="D103" s="163">
        <v>271</v>
      </c>
      <c r="E103" s="163">
        <v>89</v>
      </c>
      <c r="F103" s="163">
        <v>96</v>
      </c>
      <c r="G103" s="163">
        <v>168</v>
      </c>
      <c r="H103" s="163">
        <v>270</v>
      </c>
      <c r="I103" s="164">
        <f t="shared" si="45"/>
        <v>0.60714285714285721</v>
      </c>
      <c r="J103" s="165">
        <f t="shared" si="42"/>
        <v>2.0337078651685392</v>
      </c>
      <c r="K103" s="163">
        <f t="shared" si="43"/>
        <v>102</v>
      </c>
      <c r="L103" s="163">
        <f t="shared" si="44"/>
        <v>181</v>
      </c>
      <c r="M103" s="164">
        <f t="shared" si="46"/>
        <v>5.2035082438024769E-5</v>
      </c>
    </row>
    <row r="104" spans="2:16" x14ac:dyDescent="0.25">
      <c r="B104" s="168" t="s">
        <v>145</v>
      </c>
      <c r="C104" s="169">
        <f t="shared" ref="C104:H104" si="47">C96-SUM(C97:C103)</f>
        <v>7127</v>
      </c>
      <c r="D104" s="169">
        <f t="shared" si="47"/>
        <v>6944</v>
      </c>
      <c r="E104" s="169">
        <f t="shared" si="47"/>
        <v>2568</v>
      </c>
      <c r="F104" s="169">
        <f t="shared" si="47"/>
        <v>3715</v>
      </c>
      <c r="G104" s="169">
        <f t="shared" si="47"/>
        <v>6087</v>
      </c>
      <c r="H104" s="169">
        <f t="shared" si="47"/>
        <v>7930</v>
      </c>
      <c r="I104" s="170">
        <f t="shared" si="45"/>
        <v>0.30277640873993761</v>
      </c>
      <c r="J104" s="171">
        <f t="shared" si="42"/>
        <v>2.088006230529595</v>
      </c>
      <c r="K104" s="169">
        <f>H104-G104</f>
        <v>1843</v>
      </c>
      <c r="L104" s="169">
        <f t="shared" si="44"/>
        <v>5362</v>
      </c>
      <c r="M104" s="170">
        <f t="shared" si="46"/>
        <v>1.5282896434575424E-3</v>
      </c>
    </row>
    <row r="105" spans="2:16" x14ac:dyDescent="0.25">
      <c r="B105" s="153" t="s">
        <v>50</v>
      </c>
      <c r="C105" s="151"/>
      <c r="D105" s="151"/>
      <c r="E105" s="151"/>
      <c r="F105" s="151"/>
      <c r="G105" s="151"/>
      <c r="H105" s="152"/>
      <c r="I105" s="152"/>
      <c r="J105" s="152"/>
      <c r="K105" s="152"/>
      <c r="L105" s="151"/>
      <c r="M105" s="151"/>
      <c r="N105" s="125"/>
      <c r="O105" s="125"/>
      <c r="P105" s="125"/>
    </row>
    <row r="106" spans="2:16" x14ac:dyDescent="0.25">
      <c r="B106" s="154" t="s">
        <v>68</v>
      </c>
      <c r="C106" s="155">
        <v>146797</v>
      </c>
      <c r="D106" s="155">
        <v>142901</v>
      </c>
      <c r="E106" s="155">
        <v>77467</v>
      </c>
      <c r="F106" s="155">
        <v>107459</v>
      </c>
      <c r="G106" s="155">
        <v>198873</v>
      </c>
      <c r="H106" s="155">
        <v>252588</v>
      </c>
      <c r="I106" s="156">
        <f>IFERROR(H106/G106-1,"-")</f>
        <v>0.27009699657570407</v>
      </c>
      <c r="J106" s="156">
        <f>IFERROR(H106/E106-1,"-")</f>
        <v>2.2605883795680741</v>
      </c>
      <c r="K106" s="155">
        <f>H106-G106</f>
        <v>53715</v>
      </c>
      <c r="L106" s="155">
        <f>H106-E106</f>
        <v>175121</v>
      </c>
      <c r="M106" s="156">
        <f>H106/H$8</f>
        <v>4.8679397788354818E-2</v>
      </c>
      <c r="N106" s="105"/>
      <c r="O106" s="105"/>
      <c r="P106" s="105"/>
    </row>
    <row r="107" spans="2:16" x14ac:dyDescent="0.25">
      <c r="B107" s="157" t="s">
        <v>97</v>
      </c>
      <c r="C107" s="158">
        <v>30125</v>
      </c>
      <c r="D107" s="158">
        <v>31009</v>
      </c>
      <c r="E107" s="158">
        <v>30584</v>
      </c>
      <c r="F107" s="158">
        <v>44398</v>
      </c>
      <c r="G107" s="158">
        <v>48630</v>
      </c>
      <c r="H107" s="158">
        <v>55684</v>
      </c>
      <c r="I107" s="159">
        <f>IFERROR(H107/G107-1,"-")</f>
        <v>0.14505449311124829</v>
      </c>
      <c r="J107" s="160">
        <f t="shared" ref="J107:J118" si="48">IFERROR(H107/E107-1,"-")</f>
        <v>0.82069055715406747</v>
      </c>
      <c r="K107" s="158">
        <f t="shared" ref="K107:K117" si="49">H107-G107</f>
        <v>7054</v>
      </c>
      <c r="L107" s="158">
        <f t="shared" ref="L107:L118" si="50">H107-E107</f>
        <v>25100</v>
      </c>
      <c r="M107" s="159">
        <f>H107/H$8</f>
        <v>1.073156122399619E-2</v>
      </c>
    </row>
    <row r="108" spans="2:16" x14ac:dyDescent="0.25">
      <c r="B108" s="162" t="s">
        <v>103</v>
      </c>
      <c r="C108" s="163">
        <v>13639</v>
      </c>
      <c r="D108" s="163">
        <v>11886</v>
      </c>
      <c r="E108" s="163">
        <v>4963</v>
      </c>
      <c r="F108" s="163">
        <v>24120</v>
      </c>
      <c r="G108" s="163">
        <v>16359</v>
      </c>
      <c r="H108" s="163">
        <v>19520</v>
      </c>
      <c r="I108" s="164">
        <f>IFERROR(H108/G108-1,"-")</f>
        <v>0.19322696986368371</v>
      </c>
      <c r="J108" s="165">
        <f t="shared" si="48"/>
        <v>2.9331049768285311</v>
      </c>
      <c r="K108" s="163">
        <f t="shared" si="49"/>
        <v>3161</v>
      </c>
      <c r="L108" s="163">
        <f t="shared" si="50"/>
        <v>14557</v>
      </c>
      <c r="M108" s="164">
        <f>H108/H$8</f>
        <v>3.7619437377416427E-3</v>
      </c>
    </row>
    <row r="109" spans="2:16" x14ac:dyDescent="0.25">
      <c r="B109" s="162" t="s">
        <v>100</v>
      </c>
      <c r="C109" s="163">
        <v>16486</v>
      </c>
      <c r="D109" s="163">
        <v>19123</v>
      </c>
      <c r="E109" s="163">
        <v>25621</v>
      </c>
      <c r="F109" s="163">
        <v>20278</v>
      </c>
      <c r="G109" s="163">
        <v>32271</v>
      </c>
      <c r="H109" s="163">
        <v>36164</v>
      </c>
      <c r="I109" s="164">
        <f>IFERROR(H109/G109-1,"-")</f>
        <v>0.12063462551516846</v>
      </c>
      <c r="J109" s="165">
        <f t="shared" si="48"/>
        <v>0.41149838023496343</v>
      </c>
      <c r="K109" s="163">
        <f t="shared" si="49"/>
        <v>3893</v>
      </c>
      <c r="L109" s="163">
        <f t="shared" si="50"/>
        <v>10543</v>
      </c>
      <c r="M109" s="164">
        <f>H109/H$8</f>
        <v>6.9696174862545479E-3</v>
      </c>
    </row>
    <row r="110" spans="2:16" x14ac:dyDescent="0.25">
      <c r="B110" s="157" t="s">
        <v>107</v>
      </c>
      <c r="C110" s="158">
        <v>116672</v>
      </c>
      <c r="D110" s="158">
        <v>111892</v>
      </c>
      <c r="E110" s="158">
        <v>46883</v>
      </c>
      <c r="F110" s="158">
        <v>63061</v>
      </c>
      <c r="G110" s="158">
        <v>150243</v>
      </c>
      <c r="H110" s="158">
        <v>196904</v>
      </c>
      <c r="I110" s="159">
        <f>IFERROR(H110/G110-1,"-")</f>
        <v>0.31057020959379145</v>
      </c>
      <c r="J110" s="160">
        <f t="shared" si="48"/>
        <v>3.199901883411898</v>
      </c>
      <c r="K110" s="158">
        <f t="shared" si="49"/>
        <v>46661</v>
      </c>
      <c r="L110" s="158">
        <f t="shared" si="50"/>
        <v>150021</v>
      </c>
      <c r="M110" s="159">
        <f>H110/H$8</f>
        <v>3.7947836564358628E-2</v>
      </c>
    </row>
    <row r="111" spans="2:16" x14ac:dyDescent="0.25">
      <c r="B111" s="162" t="s">
        <v>110</v>
      </c>
      <c r="C111" s="163">
        <v>63356</v>
      </c>
      <c r="D111" s="163">
        <v>61414</v>
      </c>
      <c r="E111" s="163">
        <v>26382</v>
      </c>
      <c r="F111" s="163">
        <v>26812</v>
      </c>
      <c r="G111" s="163">
        <v>90804</v>
      </c>
      <c r="H111" s="163">
        <v>128108</v>
      </c>
      <c r="I111" s="164">
        <f t="shared" ref="I111:I118" si="51">IFERROR(H111/G111-1,"-")</f>
        <v>0.41081890665609455</v>
      </c>
      <c r="J111" s="165">
        <f t="shared" si="48"/>
        <v>3.8558865893412175</v>
      </c>
      <c r="K111" s="163">
        <f t="shared" si="49"/>
        <v>37304</v>
      </c>
      <c r="L111" s="163">
        <f t="shared" si="50"/>
        <v>101726</v>
      </c>
      <c r="M111" s="164">
        <f t="shared" ref="M111:M118" si="52">H111/H$8</f>
        <v>2.4689297559149916E-2</v>
      </c>
    </row>
    <row r="112" spans="2:16" x14ac:dyDescent="0.25">
      <c r="B112" s="162" t="s">
        <v>113</v>
      </c>
      <c r="C112" s="163">
        <v>12662</v>
      </c>
      <c r="D112" s="163">
        <v>9783</v>
      </c>
      <c r="E112" s="163">
        <v>3197</v>
      </c>
      <c r="F112" s="163">
        <v>7197</v>
      </c>
      <c r="G112" s="163">
        <v>6944</v>
      </c>
      <c r="H112" s="163">
        <v>8880</v>
      </c>
      <c r="I112" s="164">
        <f t="shared" si="51"/>
        <v>0.27880184331797242</v>
      </c>
      <c r="J112" s="165">
        <f t="shared" si="48"/>
        <v>1.777604003753519</v>
      </c>
      <c r="K112" s="163">
        <f t="shared" si="49"/>
        <v>1936</v>
      </c>
      <c r="L112" s="163">
        <f t="shared" si="50"/>
        <v>5683</v>
      </c>
      <c r="M112" s="164">
        <f t="shared" si="52"/>
        <v>1.7113760446283704E-3</v>
      </c>
    </row>
    <row r="113" spans="2:16" x14ac:dyDescent="0.25">
      <c r="B113" s="162" t="s">
        <v>116</v>
      </c>
      <c r="C113" s="163">
        <v>13476</v>
      </c>
      <c r="D113" s="163">
        <v>11371</v>
      </c>
      <c r="E113" s="163">
        <v>2498</v>
      </c>
      <c r="F113" s="163">
        <v>6746</v>
      </c>
      <c r="G113" s="163">
        <v>9830</v>
      </c>
      <c r="H113" s="163">
        <v>13414</v>
      </c>
      <c r="I113" s="164">
        <f t="shared" si="51"/>
        <v>0.36459816887080376</v>
      </c>
      <c r="J113" s="165">
        <f t="shared" si="48"/>
        <v>4.3698959167333866</v>
      </c>
      <c r="K113" s="163">
        <f t="shared" si="49"/>
        <v>3584</v>
      </c>
      <c r="L113" s="163">
        <f t="shared" si="50"/>
        <v>10916</v>
      </c>
      <c r="M113" s="164">
        <f t="shared" si="52"/>
        <v>2.5851799845320899E-3</v>
      </c>
    </row>
    <row r="114" spans="2:16" x14ac:dyDescent="0.25">
      <c r="B114" s="162" t="s">
        <v>123</v>
      </c>
      <c r="C114" s="163">
        <v>2503</v>
      </c>
      <c r="D114" s="163">
        <v>2496</v>
      </c>
      <c r="E114" s="163">
        <v>1300</v>
      </c>
      <c r="F114" s="163">
        <v>3663</v>
      </c>
      <c r="G114" s="163">
        <v>6290</v>
      </c>
      <c r="H114" s="163">
        <v>6514</v>
      </c>
      <c r="I114" s="164">
        <f t="shared" si="51"/>
        <v>3.5612082670906098E-2</v>
      </c>
      <c r="J114" s="165">
        <f t="shared" si="48"/>
        <v>4.0107692307692311</v>
      </c>
      <c r="K114" s="163">
        <f t="shared" si="49"/>
        <v>224</v>
      </c>
      <c r="L114" s="163">
        <f t="shared" si="50"/>
        <v>5214</v>
      </c>
      <c r="M114" s="164">
        <f t="shared" si="52"/>
        <v>1.2553945444492346E-3</v>
      </c>
    </row>
    <row r="115" spans="2:16" x14ac:dyDescent="0.25">
      <c r="B115" s="162" t="s">
        <v>119</v>
      </c>
      <c r="C115" s="163">
        <v>3813</v>
      </c>
      <c r="D115" s="163">
        <v>3749</v>
      </c>
      <c r="E115" s="163">
        <v>2838</v>
      </c>
      <c r="F115" s="163">
        <v>4368</v>
      </c>
      <c r="G115" s="163">
        <v>4750</v>
      </c>
      <c r="H115" s="163">
        <v>5340</v>
      </c>
      <c r="I115" s="164">
        <f t="shared" si="51"/>
        <v>0.12421052631578955</v>
      </c>
      <c r="J115" s="165">
        <f t="shared" si="48"/>
        <v>0.88160676532769555</v>
      </c>
      <c r="K115" s="163">
        <f t="shared" si="49"/>
        <v>590</v>
      </c>
      <c r="L115" s="163">
        <f t="shared" si="50"/>
        <v>2502</v>
      </c>
      <c r="M115" s="164">
        <f t="shared" si="52"/>
        <v>1.0291382971076011E-3</v>
      </c>
    </row>
    <row r="116" spans="2:16" x14ac:dyDescent="0.25">
      <c r="B116" s="162" t="s">
        <v>128</v>
      </c>
      <c r="C116" s="163">
        <v>742</v>
      </c>
      <c r="D116" s="163">
        <v>826</v>
      </c>
      <c r="E116" s="163">
        <v>406</v>
      </c>
      <c r="F116" s="163">
        <v>369</v>
      </c>
      <c r="G116" s="163">
        <v>1261</v>
      </c>
      <c r="H116" s="163">
        <v>1457</v>
      </c>
      <c r="I116" s="164">
        <f t="shared" si="51"/>
        <v>0.15543219666930996</v>
      </c>
      <c r="J116" s="165">
        <f t="shared" si="48"/>
        <v>2.5886699507389164</v>
      </c>
      <c r="K116" s="163">
        <f t="shared" si="49"/>
        <v>196</v>
      </c>
      <c r="L116" s="163">
        <f t="shared" si="50"/>
        <v>1051</v>
      </c>
      <c r="M116" s="164">
        <f t="shared" si="52"/>
        <v>2.8079672263778553E-4</v>
      </c>
    </row>
    <row r="117" spans="2:16" x14ac:dyDescent="0.25">
      <c r="B117" s="162" t="s">
        <v>131</v>
      </c>
      <c r="C117" s="163">
        <v>1872</v>
      </c>
      <c r="D117" s="163">
        <v>1664</v>
      </c>
      <c r="E117" s="163">
        <v>932</v>
      </c>
      <c r="F117" s="163">
        <v>521</v>
      </c>
      <c r="G117" s="163">
        <v>980</v>
      </c>
      <c r="H117" s="163">
        <v>944</v>
      </c>
      <c r="I117" s="164">
        <f t="shared" si="51"/>
        <v>-3.6734693877551017E-2</v>
      </c>
      <c r="J117" s="165">
        <f t="shared" si="48"/>
        <v>1.2875536480686733E-2</v>
      </c>
      <c r="K117" s="163">
        <f t="shared" si="49"/>
        <v>-36</v>
      </c>
      <c r="L117" s="163">
        <f t="shared" si="50"/>
        <v>12</v>
      </c>
      <c r="M117" s="164">
        <f t="shared" si="52"/>
        <v>1.8193006600553845E-4</v>
      </c>
    </row>
    <row r="118" spans="2:16" x14ac:dyDescent="0.25">
      <c r="B118" s="168" t="s">
        <v>145</v>
      </c>
      <c r="C118" s="169">
        <f t="shared" ref="C118:H118" si="53">C110-SUM(C111:C117)</f>
        <v>18248</v>
      </c>
      <c r="D118" s="169">
        <f t="shared" si="53"/>
        <v>20589</v>
      </c>
      <c r="E118" s="169">
        <f t="shared" si="53"/>
        <v>9330</v>
      </c>
      <c r="F118" s="169">
        <f t="shared" si="53"/>
        <v>13385</v>
      </c>
      <c r="G118" s="169">
        <f t="shared" si="53"/>
        <v>29384</v>
      </c>
      <c r="H118" s="169">
        <f t="shared" si="53"/>
        <v>32247</v>
      </c>
      <c r="I118" s="170">
        <f t="shared" si="51"/>
        <v>9.7433977674925121E-2</v>
      </c>
      <c r="J118" s="171">
        <f t="shared" si="48"/>
        <v>2.4562700964630224</v>
      </c>
      <c r="K118" s="169">
        <f>H118-G118</f>
        <v>2863</v>
      </c>
      <c r="L118" s="169">
        <f t="shared" si="50"/>
        <v>22917</v>
      </c>
      <c r="M118" s="170">
        <f t="shared" si="52"/>
        <v>6.2147233458480916E-3</v>
      </c>
    </row>
    <row r="119" spans="2:16" x14ac:dyDescent="0.25">
      <c r="B119" s="153" t="s">
        <v>51</v>
      </c>
      <c r="C119" s="151"/>
      <c r="D119" s="151"/>
      <c r="E119" s="151"/>
      <c r="F119" s="151"/>
      <c r="G119" s="151"/>
      <c r="H119" s="152"/>
      <c r="I119" s="152"/>
      <c r="J119" s="152"/>
      <c r="K119" s="152"/>
      <c r="L119" s="151"/>
      <c r="M119" s="151"/>
      <c r="N119" s="125"/>
      <c r="O119" s="125"/>
      <c r="P119" s="125"/>
    </row>
    <row r="120" spans="2:16" x14ac:dyDescent="0.25">
      <c r="B120" s="154" t="s">
        <v>68</v>
      </c>
      <c r="C120" s="155">
        <v>232309</v>
      </c>
      <c r="D120" s="155">
        <v>220415</v>
      </c>
      <c r="E120" s="155">
        <v>103516</v>
      </c>
      <c r="F120" s="155">
        <v>164258</v>
      </c>
      <c r="G120" s="155">
        <v>229131</v>
      </c>
      <c r="H120" s="155">
        <v>239109</v>
      </c>
      <c r="I120" s="156">
        <f>IFERROR(H120/G120-1,"-")</f>
        <v>4.3547141155059865E-2</v>
      </c>
      <c r="J120" s="156">
        <f>IFERROR(H120/E120-1,"-")</f>
        <v>1.3098748019629816</v>
      </c>
      <c r="K120" s="155">
        <f>H120-G120</f>
        <v>9978</v>
      </c>
      <c r="L120" s="155">
        <f>H120-E120</f>
        <v>135593</v>
      </c>
      <c r="M120" s="156">
        <f>H120/H$8</f>
        <v>4.6081690839532091E-2</v>
      </c>
      <c r="N120" s="105"/>
      <c r="O120" s="105"/>
      <c r="P120" s="105"/>
    </row>
    <row r="121" spans="2:16" x14ac:dyDescent="0.25">
      <c r="B121" s="157" t="s">
        <v>97</v>
      </c>
      <c r="C121" s="158">
        <v>135043</v>
      </c>
      <c r="D121" s="158">
        <v>120142</v>
      </c>
      <c r="E121" s="158">
        <v>61571</v>
      </c>
      <c r="F121" s="158">
        <v>104557</v>
      </c>
      <c r="G121" s="158">
        <v>134886</v>
      </c>
      <c r="H121" s="158">
        <v>146430</v>
      </c>
      <c r="I121" s="159">
        <f>IFERROR(H121/G121-1,"-")</f>
        <v>8.5583381522174262E-2</v>
      </c>
      <c r="J121" s="160">
        <f t="shared" ref="J121:J132" si="54">IFERROR(H121/E121-1,"-")</f>
        <v>1.3782300108817465</v>
      </c>
      <c r="K121" s="158">
        <f t="shared" ref="K121:K131" si="55">H121-G121</f>
        <v>11544</v>
      </c>
      <c r="L121" s="158">
        <f t="shared" ref="L121:L132" si="56">H121-E121</f>
        <v>84859</v>
      </c>
      <c r="M121" s="159">
        <f>H121/H$8</f>
        <v>2.8220359708888768E-2</v>
      </c>
    </row>
    <row r="122" spans="2:16" x14ac:dyDescent="0.25">
      <c r="B122" s="162" t="s">
        <v>103</v>
      </c>
      <c r="C122" s="163">
        <v>75241</v>
      </c>
      <c r="D122" s="163">
        <v>61076</v>
      </c>
      <c r="E122" s="163">
        <v>27791</v>
      </c>
      <c r="F122" s="163">
        <v>53247</v>
      </c>
      <c r="G122" s="163">
        <v>69865</v>
      </c>
      <c r="H122" s="163">
        <v>66121</v>
      </c>
      <c r="I122" s="164">
        <f>IFERROR(H122/G122-1,"-")</f>
        <v>-5.3589064624633198E-2</v>
      </c>
      <c r="J122" s="165">
        <f t="shared" si="54"/>
        <v>1.3792234896189415</v>
      </c>
      <c r="K122" s="163">
        <f t="shared" si="55"/>
        <v>-3744</v>
      </c>
      <c r="L122" s="163">
        <f t="shared" si="56"/>
        <v>38330</v>
      </c>
      <c r="M122" s="164">
        <f>H122/H$8</f>
        <v>1.274300624401717E-2</v>
      </c>
    </row>
    <row r="123" spans="2:16" x14ac:dyDescent="0.25">
      <c r="B123" s="162" t="s">
        <v>100</v>
      </c>
      <c r="C123" s="163">
        <v>59802</v>
      </c>
      <c r="D123" s="163">
        <v>59066</v>
      </c>
      <c r="E123" s="163">
        <v>33780</v>
      </c>
      <c r="F123" s="163">
        <v>51310</v>
      </c>
      <c r="G123" s="163">
        <v>65021</v>
      </c>
      <c r="H123" s="163">
        <v>80309</v>
      </c>
      <c r="I123" s="164">
        <f>IFERROR(H123/G123-1,"-")</f>
        <v>0.23512403684963323</v>
      </c>
      <c r="J123" s="165">
        <f t="shared" si="54"/>
        <v>1.3774126702190643</v>
      </c>
      <c r="K123" s="163">
        <f t="shared" si="55"/>
        <v>15288</v>
      </c>
      <c r="L123" s="163">
        <f t="shared" si="56"/>
        <v>46529</v>
      </c>
      <c r="M123" s="164">
        <f>H123/H$8</f>
        <v>1.5477353464871597E-2</v>
      </c>
    </row>
    <row r="124" spans="2:16" x14ac:dyDescent="0.25">
      <c r="B124" s="157" t="s">
        <v>107</v>
      </c>
      <c r="C124" s="158">
        <v>97266</v>
      </c>
      <c r="D124" s="158">
        <v>100273</v>
      </c>
      <c r="E124" s="158">
        <v>41945</v>
      </c>
      <c r="F124" s="158">
        <v>59701</v>
      </c>
      <c r="G124" s="158">
        <v>94245</v>
      </c>
      <c r="H124" s="158">
        <v>92679</v>
      </c>
      <c r="I124" s="159">
        <f>IFERROR(H124/G124-1,"-")</f>
        <v>-1.6616266114913292E-2</v>
      </c>
      <c r="J124" s="160">
        <f t="shared" si="54"/>
        <v>1.209536297532483</v>
      </c>
      <c r="K124" s="158">
        <f t="shared" si="55"/>
        <v>-1566</v>
      </c>
      <c r="L124" s="158">
        <f t="shared" si="56"/>
        <v>50734</v>
      </c>
      <c r="M124" s="159">
        <f>H124/H$8</f>
        <v>1.7861331130643324E-2</v>
      </c>
    </row>
    <row r="125" spans="2:16" x14ac:dyDescent="0.25">
      <c r="B125" s="162" t="s">
        <v>110</v>
      </c>
      <c r="C125" s="163">
        <v>11864</v>
      </c>
      <c r="D125" s="163">
        <v>10460</v>
      </c>
      <c r="E125" s="163">
        <v>3941</v>
      </c>
      <c r="F125" s="163">
        <v>3336</v>
      </c>
      <c r="G125" s="163">
        <v>9917</v>
      </c>
      <c r="H125" s="163">
        <v>11646</v>
      </c>
      <c r="I125" s="164">
        <f t="shared" ref="I125:I132" si="57">IFERROR(H125/G125-1,"-")</f>
        <v>0.17434708077039418</v>
      </c>
      <c r="J125" s="165">
        <f t="shared" si="54"/>
        <v>1.9550875412331896</v>
      </c>
      <c r="K125" s="163">
        <f t="shared" si="55"/>
        <v>1729</v>
      </c>
      <c r="L125" s="163">
        <f t="shared" si="56"/>
        <v>7705</v>
      </c>
      <c r="M125" s="164">
        <f t="shared" ref="M125:M132" si="58">H125/H$8</f>
        <v>2.2444465558268019E-3</v>
      </c>
    </row>
    <row r="126" spans="2:16" x14ac:dyDescent="0.25">
      <c r="B126" s="162" t="s">
        <v>113</v>
      </c>
      <c r="C126" s="163">
        <v>10977</v>
      </c>
      <c r="D126" s="163">
        <v>9550</v>
      </c>
      <c r="E126" s="163">
        <v>4053</v>
      </c>
      <c r="F126" s="163">
        <v>7314</v>
      </c>
      <c r="G126" s="163">
        <v>11261</v>
      </c>
      <c r="H126" s="163">
        <v>13316</v>
      </c>
      <c r="I126" s="164">
        <f t="shared" si="57"/>
        <v>0.18248823372702239</v>
      </c>
      <c r="J126" s="165">
        <f t="shared" si="54"/>
        <v>2.2854675548976067</v>
      </c>
      <c r="K126" s="163">
        <f t="shared" si="55"/>
        <v>2055</v>
      </c>
      <c r="L126" s="163">
        <f t="shared" si="56"/>
        <v>9263</v>
      </c>
      <c r="M126" s="164">
        <f t="shared" si="58"/>
        <v>2.5662931768323624E-3</v>
      </c>
    </row>
    <row r="127" spans="2:16" x14ac:dyDescent="0.25">
      <c r="B127" s="162" t="s">
        <v>116</v>
      </c>
      <c r="C127" s="163">
        <v>6539</v>
      </c>
      <c r="D127" s="163">
        <v>6709</v>
      </c>
      <c r="E127" s="163">
        <v>2906</v>
      </c>
      <c r="F127" s="163">
        <v>7134</v>
      </c>
      <c r="G127" s="163">
        <v>8524</v>
      </c>
      <c r="H127" s="163">
        <v>8756</v>
      </c>
      <c r="I127" s="164">
        <f t="shared" si="57"/>
        <v>2.7217268887846036E-2</v>
      </c>
      <c r="J127" s="165">
        <f t="shared" si="54"/>
        <v>2.0130763936682725</v>
      </c>
      <c r="K127" s="163">
        <f t="shared" si="55"/>
        <v>232</v>
      </c>
      <c r="L127" s="163">
        <f t="shared" si="56"/>
        <v>5850</v>
      </c>
      <c r="M127" s="164">
        <f t="shared" si="58"/>
        <v>1.6874784512123885E-3</v>
      </c>
    </row>
    <row r="128" spans="2:16" x14ac:dyDescent="0.25">
      <c r="B128" s="162" t="s">
        <v>123</v>
      </c>
      <c r="C128" s="163">
        <v>1654</v>
      </c>
      <c r="D128" s="163">
        <v>1866</v>
      </c>
      <c r="E128" s="163">
        <v>784</v>
      </c>
      <c r="F128" s="163">
        <v>1333</v>
      </c>
      <c r="G128" s="163">
        <v>2573</v>
      </c>
      <c r="H128" s="163">
        <v>2637</v>
      </c>
      <c r="I128" s="164">
        <f t="shared" si="57"/>
        <v>2.4873688301593422E-2</v>
      </c>
      <c r="J128" s="165">
        <f t="shared" si="54"/>
        <v>2.3635204081632653</v>
      </c>
      <c r="K128" s="163">
        <f t="shared" si="55"/>
        <v>64</v>
      </c>
      <c r="L128" s="163">
        <f t="shared" si="56"/>
        <v>1853</v>
      </c>
      <c r="M128" s="164">
        <f t="shared" si="58"/>
        <v>5.0820930514470857E-4</v>
      </c>
    </row>
    <row r="129" spans="2:16" x14ac:dyDescent="0.25">
      <c r="B129" s="162" t="s">
        <v>119</v>
      </c>
      <c r="C129" s="163">
        <v>1793</v>
      </c>
      <c r="D129" s="163">
        <v>1484</v>
      </c>
      <c r="E129" s="163">
        <v>812</v>
      </c>
      <c r="F129" s="163">
        <v>1357</v>
      </c>
      <c r="G129" s="163">
        <v>1836</v>
      </c>
      <c r="H129" s="163">
        <v>1934</v>
      </c>
      <c r="I129" s="164">
        <f t="shared" si="57"/>
        <v>5.3376906318082895E-2</v>
      </c>
      <c r="J129" s="165">
        <f t="shared" si="54"/>
        <v>1.3817733990147785</v>
      </c>
      <c r="K129" s="163">
        <f t="shared" si="55"/>
        <v>98</v>
      </c>
      <c r="L129" s="163">
        <f t="shared" si="56"/>
        <v>1122</v>
      </c>
      <c r="M129" s="164">
        <f t="shared" si="58"/>
        <v>3.7272536827829595E-4</v>
      </c>
    </row>
    <row r="130" spans="2:16" x14ac:dyDescent="0.25">
      <c r="B130" s="162" t="s">
        <v>128</v>
      </c>
      <c r="C130" s="163">
        <v>1802</v>
      </c>
      <c r="D130" s="163">
        <v>1623</v>
      </c>
      <c r="E130" s="163">
        <v>678</v>
      </c>
      <c r="F130" s="163">
        <v>555</v>
      </c>
      <c r="G130" s="163">
        <v>1075</v>
      </c>
      <c r="H130" s="163">
        <v>1341</v>
      </c>
      <c r="I130" s="164">
        <f t="shared" si="57"/>
        <v>0.24744186046511629</v>
      </c>
      <c r="J130" s="165">
        <f t="shared" si="54"/>
        <v>0.97787610619469034</v>
      </c>
      <c r="K130" s="163">
        <f t="shared" si="55"/>
        <v>266</v>
      </c>
      <c r="L130" s="163">
        <f t="shared" si="56"/>
        <v>663</v>
      </c>
      <c r="M130" s="164">
        <f t="shared" si="58"/>
        <v>2.5844090944218971E-4</v>
      </c>
    </row>
    <row r="131" spans="2:16" x14ac:dyDescent="0.25">
      <c r="B131" s="162" t="s">
        <v>131</v>
      </c>
      <c r="C131" s="163">
        <v>3139</v>
      </c>
      <c r="D131" s="163">
        <v>2681</v>
      </c>
      <c r="E131" s="163">
        <v>1097</v>
      </c>
      <c r="F131" s="163">
        <v>919</v>
      </c>
      <c r="G131" s="163">
        <v>1885</v>
      </c>
      <c r="H131" s="163">
        <v>2455</v>
      </c>
      <c r="I131" s="164">
        <f t="shared" si="57"/>
        <v>0.3023872679045092</v>
      </c>
      <c r="J131" s="165">
        <f t="shared" si="54"/>
        <v>1.2379216043755696</v>
      </c>
      <c r="K131" s="163">
        <f t="shared" si="55"/>
        <v>570</v>
      </c>
      <c r="L131" s="163">
        <f t="shared" si="56"/>
        <v>1358</v>
      </c>
      <c r="M131" s="164">
        <f t="shared" si="58"/>
        <v>4.7313380513092893E-4</v>
      </c>
    </row>
    <row r="132" spans="2:16" x14ac:dyDescent="0.25">
      <c r="B132" s="168" t="s">
        <v>145</v>
      </c>
      <c r="C132" s="169">
        <f t="shared" ref="C132:H132" si="59">C124-SUM(C125:C131)</f>
        <v>59498</v>
      </c>
      <c r="D132" s="169">
        <f t="shared" si="59"/>
        <v>65900</v>
      </c>
      <c r="E132" s="169">
        <f t="shared" si="59"/>
        <v>27674</v>
      </c>
      <c r="F132" s="169">
        <f t="shared" si="59"/>
        <v>37753</v>
      </c>
      <c r="G132" s="169">
        <f t="shared" si="59"/>
        <v>57174</v>
      </c>
      <c r="H132" s="169">
        <f t="shared" si="59"/>
        <v>50594</v>
      </c>
      <c r="I132" s="170">
        <f t="shared" si="57"/>
        <v>-0.11508727743379854</v>
      </c>
      <c r="J132" s="171">
        <f t="shared" si="54"/>
        <v>0.82821420828214198</v>
      </c>
      <c r="K132" s="169">
        <f>H132-G132</f>
        <v>-6580</v>
      </c>
      <c r="L132" s="169">
        <f t="shared" si="56"/>
        <v>22920</v>
      </c>
      <c r="M132" s="170">
        <f t="shared" si="58"/>
        <v>9.7506035587756491E-3</v>
      </c>
    </row>
    <row r="133" spans="2:16" x14ac:dyDescent="0.25">
      <c r="B133" s="153" t="s">
        <v>52</v>
      </c>
      <c r="C133" s="151"/>
      <c r="D133" s="151"/>
      <c r="E133" s="151"/>
      <c r="F133" s="151"/>
      <c r="G133" s="151"/>
      <c r="H133" s="152"/>
      <c r="I133" s="152"/>
      <c r="J133" s="152"/>
      <c r="K133" s="152"/>
      <c r="L133" s="151"/>
      <c r="M133" s="151"/>
      <c r="N133" s="125"/>
      <c r="O133" s="125"/>
      <c r="P133" s="125"/>
    </row>
    <row r="134" spans="2:16" x14ac:dyDescent="0.25">
      <c r="B134" s="154" t="s">
        <v>68</v>
      </c>
      <c r="C134" s="155">
        <v>272428</v>
      </c>
      <c r="D134" s="155">
        <v>250224</v>
      </c>
      <c r="E134" s="155">
        <v>96681</v>
      </c>
      <c r="F134" s="155">
        <v>140346</v>
      </c>
      <c r="G134" s="155">
        <v>257117</v>
      </c>
      <c r="H134" s="155">
        <v>278594</v>
      </c>
      <c r="I134" s="156">
        <f>IFERROR(H134/G134-1,"-")</f>
        <v>8.3530066078866927E-2</v>
      </c>
      <c r="J134" s="156">
        <f>IFERROR(H134/E134-1,"-")</f>
        <v>1.8815796278482844</v>
      </c>
      <c r="K134" s="155">
        <f>H134-G134</f>
        <v>21477</v>
      </c>
      <c r="L134" s="155">
        <f>H134-E134</f>
        <v>181913</v>
      </c>
      <c r="M134" s="156">
        <f>H134/H$8</f>
        <v>5.3691339839774345E-2</v>
      </c>
      <c r="N134" s="105"/>
      <c r="O134" s="105"/>
      <c r="P134" s="105"/>
    </row>
    <row r="135" spans="2:16" x14ac:dyDescent="0.25">
      <c r="B135" s="157" t="s">
        <v>97</v>
      </c>
      <c r="C135" s="158">
        <v>51968</v>
      </c>
      <c r="D135" s="158">
        <v>45577</v>
      </c>
      <c r="E135" s="158">
        <v>26839</v>
      </c>
      <c r="F135" s="158">
        <v>45216</v>
      </c>
      <c r="G135" s="158">
        <v>29061</v>
      </c>
      <c r="H135" s="158">
        <v>32018</v>
      </c>
      <c r="I135" s="159">
        <f>IFERROR(H135/G135-1,"-")</f>
        <v>0.10175148824885594</v>
      </c>
      <c r="J135" s="160">
        <f t="shared" ref="J135:J146" si="60">IFERROR(H135/E135-1,"-")</f>
        <v>0.19296546071016052</v>
      </c>
      <c r="K135" s="158">
        <f t="shared" ref="K135:K145" si="61">H135-G135</f>
        <v>2957</v>
      </c>
      <c r="L135" s="158">
        <f t="shared" ref="L135:L146" si="62">H135-E135</f>
        <v>5179</v>
      </c>
      <c r="M135" s="159">
        <f>H135/H$8</f>
        <v>6.1705898870395449E-3</v>
      </c>
    </row>
    <row r="136" spans="2:16" x14ac:dyDescent="0.25">
      <c r="B136" s="162" t="s">
        <v>103</v>
      </c>
      <c r="C136" s="163">
        <v>36715</v>
      </c>
      <c r="D136" s="163">
        <v>24890</v>
      </c>
      <c r="E136" s="163">
        <v>20058</v>
      </c>
      <c r="F136" s="163">
        <v>34195</v>
      </c>
      <c r="G136" s="163">
        <v>19943</v>
      </c>
      <c r="H136" s="163">
        <v>20738</v>
      </c>
      <c r="I136" s="164">
        <f>IFERROR(H136/G136-1,"-")</f>
        <v>3.9863611292182632E-2</v>
      </c>
      <c r="J136" s="165">
        <f t="shared" si="60"/>
        <v>3.3901685113171709E-2</v>
      </c>
      <c r="K136" s="163">
        <f t="shared" si="61"/>
        <v>795</v>
      </c>
      <c r="L136" s="163">
        <f t="shared" si="62"/>
        <v>680</v>
      </c>
      <c r="M136" s="164">
        <f>H136/H$8</f>
        <v>3.996679776295399E-3</v>
      </c>
    </row>
    <row r="137" spans="2:16" x14ac:dyDescent="0.25">
      <c r="B137" s="162" t="s">
        <v>100</v>
      </c>
      <c r="C137" s="163">
        <v>15253</v>
      </c>
      <c r="D137" s="163">
        <v>20687</v>
      </c>
      <c r="E137" s="163">
        <v>6781</v>
      </c>
      <c r="F137" s="163">
        <v>11021</v>
      </c>
      <c r="G137" s="163">
        <v>9118</v>
      </c>
      <c r="H137" s="163">
        <v>11280</v>
      </c>
      <c r="I137" s="164">
        <f>IFERROR(H137/G137-1,"-")</f>
        <v>0.23711340206185572</v>
      </c>
      <c r="J137" s="165">
        <f t="shared" si="60"/>
        <v>0.66347146438578375</v>
      </c>
      <c r="K137" s="163">
        <f t="shared" si="61"/>
        <v>2162</v>
      </c>
      <c r="L137" s="163">
        <f t="shared" si="62"/>
        <v>4499</v>
      </c>
      <c r="M137" s="164">
        <f>H137/H$8</f>
        <v>2.1739101107441459E-3</v>
      </c>
    </row>
    <row r="138" spans="2:16" x14ac:dyDescent="0.25">
      <c r="B138" s="157" t="s">
        <v>107</v>
      </c>
      <c r="C138" s="158">
        <v>220460</v>
      </c>
      <c r="D138" s="158">
        <v>204647</v>
      </c>
      <c r="E138" s="158">
        <v>69842</v>
      </c>
      <c r="F138" s="158">
        <v>95130</v>
      </c>
      <c r="G138" s="158">
        <v>228056</v>
      </c>
      <c r="H138" s="158">
        <v>246576</v>
      </c>
      <c r="I138" s="159">
        <f>IFERROR(H138/G138-1,"-")</f>
        <v>8.1208124320342412E-2</v>
      </c>
      <c r="J138" s="160">
        <f t="shared" si="60"/>
        <v>2.5304830904040547</v>
      </c>
      <c r="K138" s="158">
        <f t="shared" si="61"/>
        <v>18520</v>
      </c>
      <c r="L138" s="158">
        <f t="shared" si="62"/>
        <v>176734</v>
      </c>
      <c r="M138" s="159">
        <f>H138/H$8</f>
        <v>4.7520749952734802E-2</v>
      </c>
    </row>
    <row r="139" spans="2:16" x14ac:dyDescent="0.25">
      <c r="B139" s="162" t="s">
        <v>110</v>
      </c>
      <c r="C139" s="163">
        <v>111248</v>
      </c>
      <c r="D139" s="163">
        <v>100583</v>
      </c>
      <c r="E139" s="163">
        <v>26093</v>
      </c>
      <c r="F139" s="163">
        <v>26467</v>
      </c>
      <c r="G139" s="163">
        <v>96562</v>
      </c>
      <c r="H139" s="163">
        <v>105830</v>
      </c>
      <c r="I139" s="164">
        <f t="shared" ref="I139:I146" si="63">IFERROR(H139/G139-1,"-")</f>
        <v>9.5979785008595497E-2</v>
      </c>
      <c r="J139" s="165">
        <f t="shared" si="60"/>
        <v>3.0558770551488905</v>
      </c>
      <c r="K139" s="163">
        <f t="shared" si="61"/>
        <v>9268</v>
      </c>
      <c r="L139" s="163">
        <f t="shared" si="62"/>
        <v>79737</v>
      </c>
      <c r="M139" s="164">
        <f t="shared" ref="M139:M146" si="64">H139/H$8</f>
        <v>2.0395825090430229E-2</v>
      </c>
    </row>
    <row r="140" spans="2:16" x14ac:dyDescent="0.25">
      <c r="B140" s="162" t="s">
        <v>113</v>
      </c>
      <c r="C140" s="163">
        <v>15410</v>
      </c>
      <c r="D140" s="163">
        <v>15093</v>
      </c>
      <c r="E140" s="163">
        <v>6042</v>
      </c>
      <c r="F140" s="163">
        <v>9298</v>
      </c>
      <c r="G140" s="163">
        <v>16587</v>
      </c>
      <c r="H140" s="163">
        <v>20785</v>
      </c>
      <c r="I140" s="164">
        <f t="shared" si="63"/>
        <v>0.25308976909628011</v>
      </c>
      <c r="J140" s="165">
        <f t="shared" si="60"/>
        <v>2.4400860642171467</v>
      </c>
      <c r="K140" s="163">
        <f t="shared" si="61"/>
        <v>4198</v>
      </c>
      <c r="L140" s="163">
        <f t="shared" si="62"/>
        <v>14743</v>
      </c>
      <c r="M140" s="164">
        <f t="shared" si="64"/>
        <v>4.0057377350901664E-3</v>
      </c>
    </row>
    <row r="141" spans="2:16" x14ac:dyDescent="0.25">
      <c r="B141" s="162" t="s">
        <v>116</v>
      </c>
      <c r="C141" s="163">
        <v>24474</v>
      </c>
      <c r="D141" s="163">
        <v>19622</v>
      </c>
      <c r="E141" s="163">
        <v>6586</v>
      </c>
      <c r="F141" s="163">
        <v>15246</v>
      </c>
      <c r="G141" s="163">
        <v>26940</v>
      </c>
      <c r="H141" s="163">
        <v>25089</v>
      </c>
      <c r="I141" s="164">
        <f t="shared" si="63"/>
        <v>-6.8708240534521181E-2</v>
      </c>
      <c r="J141" s="165">
        <f t="shared" si="60"/>
        <v>2.8094442757364106</v>
      </c>
      <c r="K141" s="163">
        <f t="shared" si="61"/>
        <v>-1851</v>
      </c>
      <c r="L141" s="163">
        <f t="shared" si="62"/>
        <v>18503</v>
      </c>
      <c r="M141" s="164">
        <f t="shared" si="64"/>
        <v>4.8352154936577903E-3</v>
      </c>
    </row>
    <row r="142" spans="2:16" x14ac:dyDescent="0.25">
      <c r="B142" s="162" t="s">
        <v>123</v>
      </c>
      <c r="C142" s="163">
        <v>4413</v>
      </c>
      <c r="D142" s="163">
        <v>3955</v>
      </c>
      <c r="E142" s="163">
        <v>1273</v>
      </c>
      <c r="F142" s="163">
        <v>4366</v>
      </c>
      <c r="G142" s="163">
        <v>9965</v>
      </c>
      <c r="H142" s="163">
        <v>8878</v>
      </c>
      <c r="I142" s="164">
        <f t="shared" si="63"/>
        <v>-0.10908178625188159</v>
      </c>
      <c r="J142" s="165">
        <f t="shared" si="60"/>
        <v>5.9740769835035348</v>
      </c>
      <c r="K142" s="163">
        <f t="shared" si="61"/>
        <v>-1087</v>
      </c>
      <c r="L142" s="163">
        <f t="shared" si="62"/>
        <v>7605</v>
      </c>
      <c r="M142" s="164">
        <f t="shared" si="64"/>
        <v>1.7109905995732737E-3</v>
      </c>
    </row>
    <row r="143" spans="2:16" x14ac:dyDescent="0.25">
      <c r="B143" s="162" t="s">
        <v>119</v>
      </c>
      <c r="C143" s="163">
        <v>4348</v>
      </c>
      <c r="D143" s="163">
        <v>4225</v>
      </c>
      <c r="E143" s="163">
        <v>1935</v>
      </c>
      <c r="F143" s="163">
        <v>3344</v>
      </c>
      <c r="G143" s="163">
        <v>4569</v>
      </c>
      <c r="H143" s="163">
        <v>5490</v>
      </c>
      <c r="I143" s="164">
        <f t="shared" si="63"/>
        <v>0.20157583716349303</v>
      </c>
      <c r="J143" s="165">
        <f t="shared" si="60"/>
        <v>1.8372093023255816</v>
      </c>
      <c r="K143" s="163">
        <f t="shared" si="61"/>
        <v>921</v>
      </c>
      <c r="L143" s="163">
        <f t="shared" si="62"/>
        <v>3555</v>
      </c>
      <c r="M143" s="164">
        <f t="shared" si="64"/>
        <v>1.0580466762398371E-3</v>
      </c>
    </row>
    <row r="144" spans="2:16" x14ac:dyDescent="0.25">
      <c r="B144" s="162" t="s">
        <v>128</v>
      </c>
      <c r="C144" s="163">
        <v>2096</v>
      </c>
      <c r="D144" s="163">
        <v>2428</v>
      </c>
      <c r="E144" s="163">
        <v>1979</v>
      </c>
      <c r="F144" s="163">
        <v>1422</v>
      </c>
      <c r="G144" s="163">
        <v>3324</v>
      </c>
      <c r="H144" s="163">
        <v>3691</v>
      </c>
      <c r="I144" s="164">
        <f t="shared" si="63"/>
        <v>0.11040914560770165</v>
      </c>
      <c r="J144" s="165">
        <f t="shared" si="60"/>
        <v>0.86508337544214253</v>
      </c>
      <c r="K144" s="163">
        <f t="shared" si="61"/>
        <v>367</v>
      </c>
      <c r="L144" s="163">
        <f t="shared" si="62"/>
        <v>1712</v>
      </c>
      <c r="M144" s="164">
        <f t="shared" si="64"/>
        <v>7.113388491805534E-4</v>
      </c>
    </row>
    <row r="145" spans="2:16" x14ac:dyDescent="0.25">
      <c r="B145" s="162" t="s">
        <v>131</v>
      </c>
      <c r="C145" s="163">
        <v>10395</v>
      </c>
      <c r="D145" s="163">
        <v>6221</v>
      </c>
      <c r="E145" s="163">
        <v>4050</v>
      </c>
      <c r="F145" s="163">
        <v>947</v>
      </c>
      <c r="G145" s="163">
        <v>2079</v>
      </c>
      <c r="H145" s="163">
        <v>2885</v>
      </c>
      <c r="I145" s="164">
        <f t="shared" si="63"/>
        <v>0.38768638768638763</v>
      </c>
      <c r="J145" s="165">
        <f t="shared" si="60"/>
        <v>-0.28765432098765431</v>
      </c>
      <c r="K145" s="163">
        <f t="shared" si="61"/>
        <v>806</v>
      </c>
      <c r="L145" s="163">
        <f t="shared" si="62"/>
        <v>-1165</v>
      </c>
      <c r="M145" s="164">
        <f t="shared" si="64"/>
        <v>5.560044919766721E-4</v>
      </c>
    </row>
    <row r="146" spans="2:16" x14ac:dyDescent="0.25">
      <c r="B146" s="168" t="s">
        <v>145</v>
      </c>
      <c r="C146" s="169">
        <f t="shared" ref="C146:H146" si="65">C138-SUM(C139:C145)</f>
        <v>48076</v>
      </c>
      <c r="D146" s="169">
        <f t="shared" si="65"/>
        <v>52520</v>
      </c>
      <c r="E146" s="169">
        <f t="shared" si="65"/>
        <v>21884</v>
      </c>
      <c r="F146" s="169">
        <f t="shared" si="65"/>
        <v>34040</v>
      </c>
      <c r="G146" s="169">
        <f t="shared" si="65"/>
        <v>68030</v>
      </c>
      <c r="H146" s="169">
        <f t="shared" si="65"/>
        <v>73928</v>
      </c>
      <c r="I146" s="170">
        <f t="shared" si="63"/>
        <v>8.6697045421137764E-2</v>
      </c>
      <c r="J146" s="171">
        <f t="shared" si="60"/>
        <v>2.3781758362273808</v>
      </c>
      <c r="K146" s="169">
        <f>H146-G146</f>
        <v>5898</v>
      </c>
      <c r="L146" s="169">
        <f t="shared" si="62"/>
        <v>52044</v>
      </c>
      <c r="M146" s="170">
        <f t="shared" si="64"/>
        <v>1.424759101658628E-2</v>
      </c>
    </row>
    <row r="147" spans="2:16" x14ac:dyDescent="0.25">
      <c r="B147" s="153" t="s">
        <v>53</v>
      </c>
      <c r="C147" s="151"/>
      <c r="D147" s="151"/>
      <c r="E147" s="151"/>
      <c r="F147" s="151"/>
      <c r="G147" s="151"/>
      <c r="H147" s="152"/>
      <c r="I147" s="152"/>
      <c r="J147" s="152"/>
      <c r="K147" s="152"/>
      <c r="L147" s="151"/>
      <c r="M147" s="151"/>
      <c r="N147" s="125"/>
      <c r="O147" s="125"/>
      <c r="P147" s="125"/>
    </row>
    <row r="148" spans="2:16" x14ac:dyDescent="0.25">
      <c r="B148" s="154" t="s">
        <v>68</v>
      </c>
      <c r="C148" s="155">
        <v>128565</v>
      </c>
      <c r="D148" s="155">
        <v>126097</v>
      </c>
      <c r="E148" s="155">
        <v>43425</v>
      </c>
      <c r="F148" s="155">
        <v>71959</v>
      </c>
      <c r="G148" s="155">
        <v>111437</v>
      </c>
      <c r="H148" s="155">
        <v>123198</v>
      </c>
      <c r="I148" s="156">
        <f>IFERROR(H148/G148-1,"-")</f>
        <v>0.10553945278498156</v>
      </c>
      <c r="J148" s="156">
        <f>IFERROR(H148/E148-1,"-")</f>
        <v>1.8370293609671848</v>
      </c>
      <c r="K148" s="155">
        <f>H148-G148</f>
        <v>11761</v>
      </c>
      <c r="L148" s="155">
        <f>H148-E148</f>
        <v>79773</v>
      </c>
      <c r="M148" s="156">
        <f>H148/H$8</f>
        <v>2.3743029948888057E-2</v>
      </c>
      <c r="N148" s="105"/>
      <c r="O148" s="105"/>
      <c r="P148" s="105"/>
    </row>
    <row r="149" spans="2:16" x14ac:dyDescent="0.25">
      <c r="B149" s="157" t="s">
        <v>97</v>
      </c>
      <c r="C149" s="158">
        <v>52082</v>
      </c>
      <c r="D149" s="158">
        <v>54208</v>
      </c>
      <c r="E149" s="158">
        <v>22164</v>
      </c>
      <c r="F149" s="158">
        <v>40392</v>
      </c>
      <c r="G149" s="158">
        <v>57756</v>
      </c>
      <c r="H149" s="158">
        <v>59696</v>
      </c>
      <c r="I149" s="159">
        <f>IFERROR(H149/G149-1,"-")</f>
        <v>3.3589583766188813E-2</v>
      </c>
      <c r="J149" s="160">
        <f t="shared" ref="J149:J160" si="66">IFERROR(H149/E149-1,"-")</f>
        <v>1.6933766468146545</v>
      </c>
      <c r="K149" s="158">
        <f t="shared" ref="K149:K159" si="67">H149-G149</f>
        <v>1940</v>
      </c>
      <c r="L149" s="158">
        <f t="shared" ref="L149:L160" si="68">H149-E149</f>
        <v>37532</v>
      </c>
      <c r="M149" s="159">
        <f>H149/H$8</f>
        <v>1.1504764004519729E-2</v>
      </c>
    </row>
    <row r="150" spans="2:16" x14ac:dyDescent="0.25">
      <c r="B150" s="162" t="s">
        <v>103</v>
      </c>
      <c r="C150" s="163">
        <v>31773</v>
      </c>
      <c r="D150" s="163">
        <v>32990</v>
      </c>
      <c r="E150" s="163">
        <v>14597</v>
      </c>
      <c r="F150" s="163">
        <v>32366</v>
      </c>
      <c r="G150" s="163">
        <v>41603</v>
      </c>
      <c r="H150" s="163">
        <v>44199</v>
      </c>
      <c r="I150" s="164">
        <f>IFERROR(H150/G150-1,"-")</f>
        <v>6.2399346200995076E-2</v>
      </c>
      <c r="J150" s="165">
        <f t="shared" si="66"/>
        <v>2.0279509488251009</v>
      </c>
      <c r="K150" s="163">
        <f t="shared" si="67"/>
        <v>2596</v>
      </c>
      <c r="L150" s="163">
        <f t="shared" si="68"/>
        <v>29602</v>
      </c>
      <c r="M150" s="164">
        <f>H150/H$8</f>
        <v>8.5181429951046543E-3</v>
      </c>
    </row>
    <row r="151" spans="2:16" x14ac:dyDescent="0.25">
      <c r="B151" s="162" t="s">
        <v>100</v>
      </c>
      <c r="C151" s="163">
        <v>20309</v>
      </c>
      <c r="D151" s="163">
        <v>21218</v>
      </c>
      <c r="E151" s="163">
        <v>7567</v>
      </c>
      <c r="F151" s="163">
        <v>8026</v>
      </c>
      <c r="G151" s="163">
        <v>16153</v>
      </c>
      <c r="H151" s="163">
        <v>15497</v>
      </c>
      <c r="I151" s="164">
        <f>IFERROR(H151/G151-1,"-")</f>
        <v>-4.0611651086485456E-2</v>
      </c>
      <c r="J151" s="165">
        <f t="shared" si="66"/>
        <v>1.0479714550019823</v>
      </c>
      <c r="K151" s="163">
        <f t="shared" si="67"/>
        <v>-656</v>
      </c>
      <c r="L151" s="163">
        <f t="shared" si="68"/>
        <v>7930</v>
      </c>
      <c r="M151" s="164">
        <f>H151/H$8</f>
        <v>2.9866210094150738E-3</v>
      </c>
    </row>
    <row r="152" spans="2:16" x14ac:dyDescent="0.25">
      <c r="B152" s="157" t="s">
        <v>107</v>
      </c>
      <c r="C152" s="158">
        <v>76483</v>
      </c>
      <c r="D152" s="158">
        <v>71889</v>
      </c>
      <c r="E152" s="158">
        <v>21261</v>
      </c>
      <c r="F152" s="158">
        <v>31567</v>
      </c>
      <c r="G152" s="158">
        <v>53681</v>
      </c>
      <c r="H152" s="158">
        <v>63502</v>
      </c>
      <c r="I152" s="159">
        <f>IFERROR(H152/G152-1,"-")</f>
        <v>0.18295113727389589</v>
      </c>
      <c r="J152" s="160">
        <f t="shared" si="66"/>
        <v>1.9867833121678191</v>
      </c>
      <c r="K152" s="158">
        <f t="shared" si="67"/>
        <v>9821</v>
      </c>
      <c r="L152" s="158">
        <f t="shared" si="68"/>
        <v>42241</v>
      </c>
      <c r="M152" s="159">
        <f>H152/H$8</f>
        <v>1.223826594436833E-2</v>
      </c>
    </row>
    <row r="153" spans="2:16" x14ac:dyDescent="0.25">
      <c r="B153" s="162" t="s">
        <v>110</v>
      </c>
      <c r="C153" s="163">
        <v>22776</v>
      </c>
      <c r="D153" s="163">
        <v>21798</v>
      </c>
      <c r="E153" s="163">
        <v>5789</v>
      </c>
      <c r="F153" s="163">
        <v>5609</v>
      </c>
      <c r="G153" s="163">
        <v>19238</v>
      </c>
      <c r="H153" s="163">
        <v>18996</v>
      </c>
      <c r="I153" s="164">
        <f t="shared" ref="I153:I160" si="69">IFERROR(H153/G153-1,"-")</f>
        <v>-1.2579270194406855E-2</v>
      </c>
      <c r="J153" s="165">
        <f t="shared" si="66"/>
        <v>2.2813957505614098</v>
      </c>
      <c r="K153" s="163">
        <f t="shared" si="67"/>
        <v>-242</v>
      </c>
      <c r="L153" s="163">
        <f t="shared" si="68"/>
        <v>13207</v>
      </c>
      <c r="M153" s="164">
        <f t="shared" ref="M153:M160" si="70">H153/H$8</f>
        <v>3.6609571333063649E-3</v>
      </c>
    </row>
    <row r="154" spans="2:16" x14ac:dyDescent="0.25">
      <c r="B154" s="162" t="s">
        <v>113</v>
      </c>
      <c r="C154" s="163">
        <v>22752</v>
      </c>
      <c r="D154" s="163">
        <v>18523</v>
      </c>
      <c r="E154" s="163">
        <v>5079</v>
      </c>
      <c r="F154" s="163">
        <v>8623</v>
      </c>
      <c r="G154" s="163">
        <v>11385</v>
      </c>
      <c r="H154" s="163">
        <v>12605</v>
      </c>
      <c r="I154" s="164">
        <f t="shared" si="69"/>
        <v>0.10715854194115071</v>
      </c>
      <c r="J154" s="165">
        <f t="shared" si="66"/>
        <v>1.4817877534947823</v>
      </c>
      <c r="K154" s="163">
        <f t="shared" si="67"/>
        <v>1220</v>
      </c>
      <c r="L154" s="163">
        <f t="shared" si="68"/>
        <v>7526</v>
      </c>
      <c r="M154" s="164">
        <f t="shared" si="70"/>
        <v>2.4292674597455638E-3</v>
      </c>
    </row>
    <row r="155" spans="2:16" x14ac:dyDescent="0.25">
      <c r="B155" s="162" t="s">
        <v>116</v>
      </c>
      <c r="C155" s="163">
        <v>11086</v>
      </c>
      <c r="D155" s="163">
        <v>9905</v>
      </c>
      <c r="E155" s="163">
        <v>2317</v>
      </c>
      <c r="F155" s="163">
        <v>5206</v>
      </c>
      <c r="G155" s="163">
        <v>6579</v>
      </c>
      <c r="H155" s="163">
        <v>10130</v>
      </c>
      <c r="I155" s="164">
        <f t="shared" si="69"/>
        <v>0.53974768201854384</v>
      </c>
      <c r="J155" s="165">
        <f t="shared" si="66"/>
        <v>3.3720328010358225</v>
      </c>
      <c r="K155" s="163">
        <f t="shared" si="67"/>
        <v>3551</v>
      </c>
      <c r="L155" s="163">
        <f t="shared" si="68"/>
        <v>7813</v>
      </c>
      <c r="M155" s="164">
        <f t="shared" si="70"/>
        <v>1.9522792040636702E-3</v>
      </c>
    </row>
    <row r="156" spans="2:16" x14ac:dyDescent="0.25">
      <c r="B156" s="162" t="s">
        <v>123</v>
      </c>
      <c r="C156" s="163">
        <v>1463</v>
      </c>
      <c r="D156" s="163">
        <v>1673</v>
      </c>
      <c r="E156" s="163">
        <v>600</v>
      </c>
      <c r="F156" s="163">
        <v>927</v>
      </c>
      <c r="G156" s="163">
        <v>1690</v>
      </c>
      <c r="H156" s="163">
        <v>2031</v>
      </c>
      <c r="I156" s="164">
        <f t="shared" si="69"/>
        <v>0.20177514792899398</v>
      </c>
      <c r="J156" s="165">
        <f t="shared" si="66"/>
        <v>2.3849999999999998</v>
      </c>
      <c r="K156" s="163">
        <f t="shared" si="67"/>
        <v>341</v>
      </c>
      <c r="L156" s="163">
        <f t="shared" si="68"/>
        <v>1431</v>
      </c>
      <c r="M156" s="164">
        <f t="shared" si="70"/>
        <v>3.9141945345047525E-4</v>
      </c>
    </row>
    <row r="157" spans="2:16" x14ac:dyDescent="0.25">
      <c r="B157" s="162" t="s">
        <v>119</v>
      </c>
      <c r="C157" s="163">
        <v>2483</v>
      </c>
      <c r="D157" s="163">
        <v>3007</v>
      </c>
      <c r="E157" s="163">
        <v>1505</v>
      </c>
      <c r="F157" s="163">
        <v>1749</v>
      </c>
      <c r="G157" s="163">
        <v>2959</v>
      </c>
      <c r="H157" s="163">
        <v>3062</v>
      </c>
      <c r="I157" s="164">
        <f t="shared" si="69"/>
        <v>3.480905711388993E-2</v>
      </c>
      <c r="J157" s="165">
        <f t="shared" si="66"/>
        <v>1.0345514950166113</v>
      </c>
      <c r="K157" s="163">
        <f t="shared" si="67"/>
        <v>103</v>
      </c>
      <c r="L157" s="163">
        <f t="shared" si="68"/>
        <v>1557</v>
      </c>
      <c r="M157" s="164">
        <f t="shared" si="70"/>
        <v>5.9011637935271061E-4</v>
      </c>
    </row>
    <row r="158" spans="2:16" x14ac:dyDescent="0.25">
      <c r="B158" s="162" t="s">
        <v>128</v>
      </c>
      <c r="C158" s="163">
        <v>443</v>
      </c>
      <c r="D158" s="163">
        <v>472</v>
      </c>
      <c r="E158" s="163">
        <v>354</v>
      </c>
      <c r="F158" s="163">
        <v>292</v>
      </c>
      <c r="G158" s="163">
        <v>497</v>
      </c>
      <c r="H158" s="163">
        <v>676</v>
      </c>
      <c r="I158" s="164">
        <f t="shared" si="69"/>
        <v>0.36016096579476864</v>
      </c>
      <c r="J158" s="165">
        <f t="shared" si="66"/>
        <v>0.90960451977401124</v>
      </c>
      <c r="K158" s="163">
        <f t="shared" si="67"/>
        <v>179</v>
      </c>
      <c r="L158" s="163">
        <f t="shared" si="68"/>
        <v>322</v>
      </c>
      <c r="M158" s="164">
        <f t="shared" si="70"/>
        <v>1.3028042862261018E-4</v>
      </c>
    </row>
    <row r="159" spans="2:16" x14ac:dyDescent="0.25">
      <c r="B159" s="162" t="s">
        <v>131</v>
      </c>
      <c r="C159" s="163">
        <v>1135</v>
      </c>
      <c r="D159" s="163">
        <v>1062</v>
      </c>
      <c r="E159" s="163">
        <v>441</v>
      </c>
      <c r="F159" s="163">
        <v>454</v>
      </c>
      <c r="G159" s="163">
        <v>656</v>
      </c>
      <c r="H159" s="163">
        <v>941</v>
      </c>
      <c r="I159" s="164">
        <f t="shared" si="69"/>
        <v>0.43445121951219523</v>
      </c>
      <c r="J159" s="165">
        <f t="shared" si="66"/>
        <v>1.1337868480725621</v>
      </c>
      <c r="K159" s="163">
        <f t="shared" si="67"/>
        <v>285</v>
      </c>
      <c r="L159" s="163">
        <f t="shared" si="68"/>
        <v>500</v>
      </c>
      <c r="M159" s="164">
        <f t="shared" si="70"/>
        <v>1.8135189842289373E-4</v>
      </c>
    </row>
    <row r="160" spans="2:16" x14ac:dyDescent="0.25">
      <c r="B160" s="168" t="s">
        <v>145</v>
      </c>
      <c r="C160" s="169">
        <f t="shared" ref="C160:H160" si="71">C152-SUM(C153:C159)</f>
        <v>14345</v>
      </c>
      <c r="D160" s="169">
        <f t="shared" si="71"/>
        <v>15449</v>
      </c>
      <c r="E160" s="169">
        <f t="shared" si="71"/>
        <v>5176</v>
      </c>
      <c r="F160" s="169">
        <f t="shared" si="71"/>
        <v>8707</v>
      </c>
      <c r="G160" s="169">
        <f t="shared" si="71"/>
        <v>10677</v>
      </c>
      <c r="H160" s="169">
        <f t="shared" si="71"/>
        <v>15061</v>
      </c>
      <c r="I160" s="170">
        <f t="shared" si="69"/>
        <v>0.41060222909056843</v>
      </c>
      <c r="J160" s="171">
        <f t="shared" si="66"/>
        <v>1.9097758887171561</v>
      </c>
      <c r="K160" s="169">
        <f>H160-G160</f>
        <v>4384</v>
      </c>
      <c r="L160" s="169">
        <f t="shared" si="68"/>
        <v>9885</v>
      </c>
      <c r="M160" s="170">
        <f t="shared" si="70"/>
        <v>2.9025939874040411E-3</v>
      </c>
    </row>
    <row r="161" spans="2:13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</sheetData>
  <mergeCells count="2">
    <mergeCell ref="C5:M5"/>
    <mergeCell ref="Q5:AA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0194-D878-4565-9F50-83001C7633C2}">
  <sheetPr>
    <tabColor theme="7" tint="0.79998168889431442"/>
  </sheetPr>
  <dimension ref="A1:V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1" width="13.7109375" customWidth="1"/>
    <col min="14" max="22" width="11.42578125" hidden="1" customWidth="1"/>
  </cols>
  <sheetData>
    <row r="1" spans="1:22" ht="42.75" customHeight="1" x14ac:dyDescent="0.25"/>
    <row r="2" spans="1:22" ht="18" customHeight="1" x14ac:dyDescent="0.25"/>
    <row r="3" spans="1:22" x14ac:dyDescent="0.25">
      <c r="B3" s="56"/>
    </row>
    <row r="6" spans="1:22" ht="42" customHeight="1" thickBot="1" x14ac:dyDescent="0.3">
      <c r="B6" s="26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67"/>
      <c r="D6" s="267"/>
      <c r="E6" s="267"/>
      <c r="F6" s="267"/>
      <c r="G6" s="267"/>
      <c r="H6" s="267"/>
      <c r="I6" s="267"/>
      <c r="J6" s="267"/>
      <c r="K6" s="267"/>
      <c r="N6" s="267" t="s">
        <v>261</v>
      </c>
      <c r="O6" s="267"/>
      <c r="P6" s="267"/>
      <c r="Q6" s="267"/>
      <c r="R6" s="267"/>
      <c r="S6" s="267"/>
      <c r="T6" s="267"/>
      <c r="U6" s="267"/>
      <c r="V6" s="267"/>
    </row>
    <row r="7" spans="1:22" ht="6" customHeight="1" x14ac:dyDescent="0.25"/>
    <row r="8" spans="1:22" ht="15.75" x14ac:dyDescent="0.25">
      <c r="B8" s="143"/>
      <c r="C8" s="302" t="s">
        <v>43</v>
      </c>
      <c r="D8" s="303"/>
      <c r="E8" s="303"/>
      <c r="F8" s="303"/>
      <c r="G8" s="303"/>
      <c r="H8" s="303"/>
      <c r="I8" s="303"/>
      <c r="J8" s="303"/>
      <c r="K8" s="303"/>
    </row>
    <row r="9" spans="1:22" s="144" customFormat="1" ht="72" customHeight="1" x14ac:dyDescent="0.25">
      <c r="A9"/>
      <c r="B9" s="145"/>
      <c r="C9" s="172" t="s">
        <v>226</v>
      </c>
      <c r="D9" s="172" t="s">
        <v>237</v>
      </c>
      <c r="E9" s="172" t="s">
        <v>227</v>
      </c>
      <c r="F9" s="172" t="s">
        <v>228</v>
      </c>
      <c r="G9" s="172" t="s">
        <v>229</v>
      </c>
      <c r="H9" s="172" t="s">
        <v>230</v>
      </c>
      <c r="I9" s="173" t="str">
        <f>CONCATENATE("var. ",RIGHT(H9,2),"/",RIGHT(G9,2))</f>
        <v>var. 24/23</v>
      </c>
      <c r="J9" s="173" t="str">
        <f>CONCATENATE("var. ",RIGHT(H9,2),"/",RIGHT(C9,2))</f>
        <v>var. 24/19</v>
      </c>
      <c r="K9" s="173" t="str">
        <f>CONCATENATE("Cuota s/ total lugares de residencia ",RIGHT(H9,4))</f>
        <v>Cuota s/ total lugares de residencia 2024</v>
      </c>
      <c r="N9" s="145"/>
      <c r="O9" s="172" t="s">
        <v>226</v>
      </c>
      <c r="P9" s="172" t="s">
        <v>227</v>
      </c>
      <c r="Q9" s="172" t="s">
        <v>228</v>
      </c>
      <c r="R9" s="172" t="s">
        <v>229</v>
      </c>
      <c r="S9" s="172" t="s">
        <v>230</v>
      </c>
      <c r="T9" s="173" t="str">
        <f>CONCATENATE("var. ",RIGHT(S9,2),"/",RIGHT(R9,2))</f>
        <v>var. 24/23</v>
      </c>
      <c r="U9" s="173" t="str">
        <f>CONCATENATE("var. ",RIGHT(S9,2),"/",RIGHT(O9,2))</f>
        <v>var. 24/19</v>
      </c>
      <c r="V9" s="173" t="str">
        <f>CONCATENATE("Cuota s/ total lugares de residencia ",RIGHT(S9,4))</f>
        <v>Cuota s/ total lugares de residencia 2024</v>
      </c>
    </row>
    <row r="10" spans="1:22" x14ac:dyDescent="0.25">
      <c r="B10" s="150" t="s">
        <v>43</v>
      </c>
      <c r="C10" s="151"/>
      <c r="D10" s="151"/>
      <c r="E10" s="151"/>
      <c r="F10" s="151"/>
      <c r="G10" s="151"/>
      <c r="H10" s="151"/>
      <c r="I10" s="152"/>
      <c r="J10" s="152"/>
      <c r="K10" s="152"/>
      <c r="N10" s="153" t="s">
        <v>47</v>
      </c>
      <c r="O10" s="174"/>
      <c r="P10" s="174"/>
      <c r="Q10" s="174"/>
      <c r="R10" s="174"/>
      <c r="S10" s="174"/>
      <c r="T10" s="175"/>
      <c r="U10" s="175"/>
      <c r="V10" s="175"/>
    </row>
    <row r="11" spans="1:22" x14ac:dyDescent="0.25">
      <c r="B11" s="154" t="s">
        <v>68</v>
      </c>
      <c r="C11" s="176">
        <v>487870</v>
      </c>
      <c r="D11" s="176">
        <v>104248</v>
      </c>
      <c r="E11" s="176">
        <v>412044</v>
      </c>
      <c r="F11" s="176">
        <v>499612</v>
      </c>
      <c r="G11" s="176">
        <v>547682</v>
      </c>
      <c r="H11" s="176">
        <v>570452</v>
      </c>
      <c r="I11" s="177">
        <f t="shared" ref="I11:I23" si="0">IFERROR(H11/G11-1,"-")</f>
        <v>4.1575220657242618E-2</v>
      </c>
      <c r="J11" s="177">
        <f t="shared" ref="J11:J23" si="1">IFERROR(H11/C11-1,"-")</f>
        <v>0.16927050238793129</v>
      </c>
      <c r="K11" s="177">
        <f>H11/H11</f>
        <v>1</v>
      </c>
      <c r="L11" s="79"/>
      <c r="M11" s="79"/>
      <c r="N11" s="154" t="s">
        <v>68</v>
      </c>
      <c r="O11" s="176">
        <v>14352</v>
      </c>
      <c r="P11" s="176">
        <v>14701</v>
      </c>
      <c r="Q11" s="176">
        <v>16163</v>
      </c>
      <c r="R11" s="176">
        <v>19106</v>
      </c>
      <c r="S11" s="176">
        <v>27860</v>
      </c>
      <c r="T11" s="177">
        <f t="shared" ref="T11:T23" si="2">IFERROR(S11/R11-1,"-")</f>
        <v>0.45818067622736303</v>
      </c>
      <c r="U11" s="177">
        <f t="shared" ref="U11:U23" si="3">IFERROR(S11/O11-1,"-")</f>
        <v>0.94119286510590849</v>
      </c>
      <c r="V11" s="177">
        <f>S11/S11</f>
        <v>1</v>
      </c>
    </row>
    <row r="12" spans="1:22" x14ac:dyDescent="0.25">
      <c r="B12" s="157" t="s">
        <v>97</v>
      </c>
      <c r="C12" s="158">
        <v>93217</v>
      </c>
      <c r="D12" s="158">
        <v>55355</v>
      </c>
      <c r="E12" s="158">
        <v>85265</v>
      </c>
      <c r="F12" s="158">
        <v>89263</v>
      </c>
      <c r="G12" s="158">
        <v>89409</v>
      </c>
      <c r="H12" s="158">
        <v>92487</v>
      </c>
      <c r="I12" s="159">
        <f t="shared" si="0"/>
        <v>3.4426064490151953E-2</v>
      </c>
      <c r="J12" s="160">
        <f t="shared" si="1"/>
        <v>-7.8311895898817152E-3</v>
      </c>
      <c r="K12" s="159">
        <f>H12/H11</f>
        <v>0.16212932902330082</v>
      </c>
      <c r="L12" s="79"/>
      <c r="M12" s="79"/>
      <c r="N12" s="157" t="s">
        <v>97</v>
      </c>
      <c r="O12" s="158">
        <v>3812</v>
      </c>
      <c r="P12" s="158">
        <v>4760</v>
      </c>
      <c r="Q12" s="158">
        <v>1317</v>
      </c>
      <c r="R12" s="158">
        <v>1873</v>
      </c>
      <c r="S12" s="158">
        <v>5408</v>
      </c>
      <c r="T12" s="159">
        <f t="shared" si="2"/>
        <v>1.8873465029364658</v>
      </c>
      <c r="U12" s="160">
        <f t="shared" si="3"/>
        <v>0.41867785939139557</v>
      </c>
      <c r="V12" s="159">
        <f>S12/S11</f>
        <v>0.19411342426417802</v>
      </c>
    </row>
    <row r="13" spans="1:22" x14ac:dyDescent="0.25">
      <c r="B13" s="162" t="s">
        <v>103</v>
      </c>
      <c r="C13" s="163">
        <v>37242</v>
      </c>
      <c r="D13" s="163">
        <v>29168</v>
      </c>
      <c r="E13" s="163">
        <v>41081</v>
      </c>
      <c r="F13" s="163">
        <v>35180</v>
      </c>
      <c r="G13" s="163">
        <v>33676</v>
      </c>
      <c r="H13" s="163">
        <v>34581</v>
      </c>
      <c r="I13" s="164">
        <f t="shared" si="0"/>
        <v>2.6873737973631018E-2</v>
      </c>
      <c r="J13" s="165">
        <f t="shared" si="1"/>
        <v>-7.1451586917995802E-2</v>
      </c>
      <c r="K13" s="164">
        <f>H13/H11</f>
        <v>6.0620350178454976E-2</v>
      </c>
      <c r="L13" s="79"/>
      <c r="M13" s="79"/>
      <c r="N13" s="162" t="s">
        <v>103</v>
      </c>
      <c r="O13" s="163">
        <v>2220</v>
      </c>
      <c r="P13" s="163">
        <v>3722</v>
      </c>
      <c r="Q13" s="163">
        <v>339</v>
      </c>
      <c r="R13" s="163">
        <v>132</v>
      </c>
      <c r="S13" s="163">
        <v>3070</v>
      </c>
      <c r="T13" s="164">
        <f t="shared" si="2"/>
        <v>22.257575757575758</v>
      </c>
      <c r="U13" s="165">
        <f t="shared" si="3"/>
        <v>0.38288288288288297</v>
      </c>
      <c r="V13" s="164">
        <f>S13/S11</f>
        <v>0.11019382627422829</v>
      </c>
    </row>
    <row r="14" spans="1:22" x14ac:dyDescent="0.25">
      <c r="B14" s="162" t="s">
        <v>100</v>
      </c>
      <c r="C14" s="163">
        <v>55975</v>
      </c>
      <c r="D14" s="163">
        <v>26187</v>
      </c>
      <c r="E14" s="163">
        <v>44184</v>
      </c>
      <c r="F14" s="163">
        <v>54083</v>
      </c>
      <c r="G14" s="163">
        <v>55733</v>
      </c>
      <c r="H14" s="163">
        <v>57906</v>
      </c>
      <c r="I14" s="164">
        <f t="shared" si="0"/>
        <v>3.8989467640356601E-2</v>
      </c>
      <c r="J14" s="165">
        <f t="shared" si="1"/>
        <v>3.4497543546226028E-2</v>
      </c>
      <c r="K14" s="164">
        <f>H14/H11</f>
        <v>0.10150897884484585</v>
      </c>
      <c r="L14" s="79"/>
      <c r="M14" s="79"/>
      <c r="N14" s="162" t="s">
        <v>100</v>
      </c>
      <c r="O14" s="163">
        <v>1592</v>
      </c>
      <c r="P14" s="163">
        <v>1038</v>
      </c>
      <c r="Q14" s="163">
        <v>978</v>
      </c>
      <c r="R14" s="163">
        <v>1741</v>
      </c>
      <c r="S14" s="163">
        <v>2338</v>
      </c>
      <c r="T14" s="164">
        <f t="shared" si="2"/>
        <v>0.34290637564618032</v>
      </c>
      <c r="U14" s="165">
        <f t="shared" si="3"/>
        <v>0.46859296482412049</v>
      </c>
      <c r="V14" s="164">
        <f>S14/S11</f>
        <v>8.3919597989949746E-2</v>
      </c>
    </row>
    <row r="15" spans="1:22" x14ac:dyDescent="0.25">
      <c r="B15" s="157" t="s">
        <v>107</v>
      </c>
      <c r="C15" s="158">
        <v>394653</v>
      </c>
      <c r="D15" s="158">
        <v>48893</v>
      </c>
      <c r="E15" s="158">
        <v>326779</v>
      </c>
      <c r="F15" s="158">
        <v>410349</v>
      </c>
      <c r="G15" s="158">
        <v>458273</v>
      </c>
      <c r="H15" s="158">
        <v>477965</v>
      </c>
      <c r="I15" s="159">
        <f t="shared" si="0"/>
        <v>4.2970020053548774E-2</v>
      </c>
      <c r="J15" s="160">
        <f t="shared" si="1"/>
        <v>0.21110190471122725</v>
      </c>
      <c r="K15" s="159">
        <f>H15/H11</f>
        <v>0.83787067097669921</v>
      </c>
      <c r="L15" s="79"/>
      <c r="M15" s="79"/>
      <c r="N15" s="157" t="s">
        <v>107</v>
      </c>
      <c r="O15" s="158">
        <v>10540</v>
      </c>
      <c r="P15" s="158">
        <v>9941</v>
      </c>
      <c r="Q15" s="158">
        <v>14846</v>
      </c>
      <c r="R15" s="158">
        <v>17233</v>
      </c>
      <c r="S15" s="158">
        <v>22452</v>
      </c>
      <c r="T15" s="159">
        <f t="shared" si="2"/>
        <v>0.30284918470376598</v>
      </c>
      <c r="U15" s="160">
        <f t="shared" si="3"/>
        <v>1.130170777988615</v>
      </c>
      <c r="V15" s="159">
        <f>S15/S11</f>
        <v>0.80588657573582201</v>
      </c>
    </row>
    <row r="16" spans="1:22" x14ac:dyDescent="0.25">
      <c r="B16" s="162" t="s">
        <v>110</v>
      </c>
      <c r="C16" s="163">
        <v>180485</v>
      </c>
      <c r="D16" s="163">
        <v>18300</v>
      </c>
      <c r="E16" s="163">
        <v>132802</v>
      </c>
      <c r="F16" s="163">
        <v>201637</v>
      </c>
      <c r="G16" s="163">
        <v>222399</v>
      </c>
      <c r="H16" s="163">
        <v>227477</v>
      </c>
      <c r="I16" s="164">
        <f t="shared" si="0"/>
        <v>2.2832836478581253E-2</v>
      </c>
      <c r="J16" s="165">
        <f t="shared" si="1"/>
        <v>0.26036512729589711</v>
      </c>
      <c r="K16" s="164">
        <f>H16/H11</f>
        <v>0.39876624150673501</v>
      </c>
      <c r="L16" s="79"/>
      <c r="M16" s="79"/>
      <c r="N16" s="162" t="s">
        <v>110</v>
      </c>
      <c r="O16" s="163">
        <v>4173</v>
      </c>
      <c r="P16" s="163">
        <v>4955</v>
      </c>
      <c r="Q16" s="163">
        <v>6243</v>
      </c>
      <c r="R16" s="163">
        <v>5025</v>
      </c>
      <c r="S16" s="163">
        <v>8352</v>
      </c>
      <c r="T16" s="164">
        <f t="shared" si="2"/>
        <v>0.66208955223880595</v>
      </c>
      <c r="U16" s="165">
        <f t="shared" si="3"/>
        <v>1.0014378145219265</v>
      </c>
      <c r="V16" s="164">
        <f>S16/S11</f>
        <v>0.29978463747307971</v>
      </c>
    </row>
    <row r="17" spans="1:22" x14ac:dyDescent="0.25">
      <c r="B17" s="162" t="s">
        <v>113</v>
      </c>
      <c r="C17" s="163">
        <v>52401</v>
      </c>
      <c r="D17" s="163">
        <v>2413</v>
      </c>
      <c r="E17" s="163">
        <v>45394</v>
      </c>
      <c r="F17" s="163">
        <v>39504</v>
      </c>
      <c r="G17" s="163">
        <v>45786</v>
      </c>
      <c r="H17" s="163">
        <v>49657</v>
      </c>
      <c r="I17" s="164">
        <f t="shared" si="0"/>
        <v>8.4545494255886089E-2</v>
      </c>
      <c r="J17" s="165">
        <f t="shared" si="1"/>
        <v>-5.2365412873800143E-2</v>
      </c>
      <c r="K17" s="164">
        <f>H17/H11</f>
        <v>8.7048515913696514E-2</v>
      </c>
      <c r="L17" s="79"/>
      <c r="M17" s="79"/>
      <c r="N17" s="162" t="s">
        <v>113</v>
      </c>
      <c r="O17" s="163">
        <v>1605</v>
      </c>
      <c r="P17" s="163">
        <v>1083</v>
      </c>
      <c r="Q17" s="163">
        <v>445</v>
      </c>
      <c r="R17" s="163">
        <v>879</v>
      </c>
      <c r="S17" s="163">
        <v>1231</v>
      </c>
      <c r="T17" s="164">
        <f t="shared" si="2"/>
        <v>0.40045506257110364</v>
      </c>
      <c r="U17" s="165">
        <f t="shared" si="3"/>
        <v>-0.23302180685358254</v>
      </c>
      <c r="V17" s="164">
        <f>S17/S11</f>
        <v>4.4185211773151468E-2</v>
      </c>
    </row>
    <row r="18" spans="1:22" x14ac:dyDescent="0.25">
      <c r="B18" s="162" t="s">
        <v>116</v>
      </c>
      <c r="C18" s="163">
        <v>17910</v>
      </c>
      <c r="D18" s="163">
        <v>6489</v>
      </c>
      <c r="E18" s="163">
        <v>18751</v>
      </c>
      <c r="F18" s="163">
        <v>22924</v>
      </c>
      <c r="G18" s="163">
        <v>27893</v>
      </c>
      <c r="H18" s="163">
        <v>27971</v>
      </c>
      <c r="I18" s="164">
        <f t="shared" si="0"/>
        <v>2.7964005305991524E-3</v>
      </c>
      <c r="J18" s="165">
        <f t="shared" si="1"/>
        <v>0.56175321049692917</v>
      </c>
      <c r="K18" s="164">
        <f>H18/H11</f>
        <v>4.9033047478140142E-2</v>
      </c>
      <c r="L18" s="79"/>
      <c r="M18" s="79"/>
      <c r="N18" s="162" t="s">
        <v>116</v>
      </c>
      <c r="O18" s="163">
        <v>1541</v>
      </c>
      <c r="P18" s="163">
        <v>951</v>
      </c>
      <c r="Q18" s="163">
        <v>3483</v>
      </c>
      <c r="R18" s="163">
        <v>4362</v>
      </c>
      <c r="S18" s="163">
        <v>4324</v>
      </c>
      <c r="T18" s="164">
        <f t="shared" si="2"/>
        <v>-8.7116001834021128E-3</v>
      </c>
      <c r="U18" s="165">
        <f t="shared" si="3"/>
        <v>1.8059701492537314</v>
      </c>
      <c r="V18" s="164">
        <f>S18/S11</f>
        <v>0.1552045944005743</v>
      </c>
    </row>
    <row r="19" spans="1:22" x14ac:dyDescent="0.25">
      <c r="B19" s="162" t="s">
        <v>123</v>
      </c>
      <c r="C19" s="163">
        <v>15213</v>
      </c>
      <c r="D19" s="163">
        <v>636</v>
      </c>
      <c r="E19" s="163">
        <v>23109</v>
      </c>
      <c r="F19" s="163">
        <v>15513</v>
      </c>
      <c r="G19" s="163">
        <v>19208</v>
      </c>
      <c r="H19" s="163">
        <v>21688</v>
      </c>
      <c r="I19" s="164">
        <f t="shared" si="0"/>
        <v>0.1291128696376509</v>
      </c>
      <c r="J19" s="165">
        <f t="shared" si="1"/>
        <v>0.42562282258594619</v>
      </c>
      <c r="K19" s="164">
        <f>H19/H11</f>
        <v>3.8018974427296251E-2</v>
      </c>
      <c r="L19" s="79"/>
      <c r="M19" s="79"/>
      <c r="N19" s="162" t="s">
        <v>123</v>
      </c>
      <c r="O19" s="163">
        <v>176</v>
      </c>
      <c r="P19" s="163">
        <v>1092</v>
      </c>
      <c r="Q19" s="163">
        <v>280</v>
      </c>
      <c r="R19" s="163">
        <v>418</v>
      </c>
      <c r="S19" s="163">
        <v>1121</v>
      </c>
      <c r="T19" s="164">
        <f t="shared" si="2"/>
        <v>1.6818181818181817</v>
      </c>
      <c r="U19" s="165">
        <f t="shared" si="3"/>
        <v>5.3693181818181817</v>
      </c>
      <c r="V19" s="164">
        <f>S19/S11</f>
        <v>4.0236898779612347E-2</v>
      </c>
    </row>
    <row r="20" spans="1:22" x14ac:dyDescent="0.25">
      <c r="B20" s="162" t="s">
        <v>119</v>
      </c>
      <c r="C20" s="163">
        <v>12858</v>
      </c>
      <c r="D20" s="163">
        <v>4964</v>
      </c>
      <c r="E20" s="163">
        <v>18824</v>
      </c>
      <c r="F20" s="163">
        <v>15521</v>
      </c>
      <c r="G20" s="163">
        <v>17225</v>
      </c>
      <c r="H20" s="163">
        <v>17030</v>
      </c>
      <c r="I20" s="164">
        <f t="shared" si="0"/>
        <v>-1.132075471698113E-2</v>
      </c>
      <c r="J20" s="165">
        <f t="shared" si="1"/>
        <v>0.32446725773837293</v>
      </c>
      <c r="K20" s="164">
        <f>H20/H11</f>
        <v>2.9853519665107669E-2</v>
      </c>
      <c r="L20" s="79"/>
      <c r="M20" s="79"/>
      <c r="N20" s="162" t="s">
        <v>119</v>
      </c>
      <c r="O20" s="163">
        <v>268</v>
      </c>
      <c r="P20" s="163">
        <v>267</v>
      </c>
      <c r="Q20" s="163">
        <v>213</v>
      </c>
      <c r="R20" s="163">
        <v>304</v>
      </c>
      <c r="S20" s="163">
        <v>590</v>
      </c>
      <c r="T20" s="164">
        <f t="shared" si="2"/>
        <v>0.94078947368421062</v>
      </c>
      <c r="U20" s="165">
        <f t="shared" si="3"/>
        <v>1.2014925373134329</v>
      </c>
      <c r="V20" s="164">
        <f>S20/S11</f>
        <v>2.1177315147164394E-2</v>
      </c>
    </row>
    <row r="21" spans="1:22" x14ac:dyDescent="0.25">
      <c r="B21" s="162" t="s">
        <v>128</v>
      </c>
      <c r="C21" s="163">
        <v>6016</v>
      </c>
      <c r="D21" s="163">
        <v>73</v>
      </c>
      <c r="E21" s="163">
        <v>5762</v>
      </c>
      <c r="F21" s="163">
        <v>6896</v>
      </c>
      <c r="G21" s="163">
        <v>5735</v>
      </c>
      <c r="H21" s="163">
        <v>5247</v>
      </c>
      <c r="I21" s="164">
        <f t="shared" si="0"/>
        <v>-8.5091543156059268E-2</v>
      </c>
      <c r="J21" s="165">
        <f t="shared" si="1"/>
        <v>-0.12782579787234039</v>
      </c>
      <c r="K21" s="164">
        <f>H21/H11</f>
        <v>9.1979693295842595E-3</v>
      </c>
      <c r="L21" s="79"/>
      <c r="M21" s="79"/>
      <c r="N21" s="162" t="s">
        <v>128</v>
      </c>
      <c r="O21" s="163">
        <v>360</v>
      </c>
      <c r="P21" s="163">
        <v>110</v>
      </c>
      <c r="Q21" s="163">
        <v>352</v>
      </c>
      <c r="R21" s="163">
        <v>284</v>
      </c>
      <c r="S21" s="163">
        <v>256</v>
      </c>
      <c r="T21" s="164">
        <f t="shared" si="2"/>
        <v>-9.8591549295774628E-2</v>
      </c>
      <c r="U21" s="165">
        <f t="shared" si="3"/>
        <v>-0.28888888888888886</v>
      </c>
      <c r="V21" s="164">
        <f>S21/S11</f>
        <v>9.1888011486001443E-3</v>
      </c>
    </row>
    <row r="22" spans="1:22" x14ac:dyDescent="0.25">
      <c r="A22" s="167"/>
      <c r="B22" s="162" t="s">
        <v>131</v>
      </c>
      <c r="C22" s="163">
        <v>10245</v>
      </c>
      <c r="D22" s="163">
        <v>731</v>
      </c>
      <c r="E22" s="163">
        <v>3707</v>
      </c>
      <c r="F22" s="163">
        <v>6156</v>
      </c>
      <c r="G22" s="163">
        <v>6594</v>
      </c>
      <c r="H22" s="163">
        <v>5833</v>
      </c>
      <c r="I22" s="164">
        <f t="shared" si="0"/>
        <v>-0.11540794661813769</v>
      </c>
      <c r="J22" s="165">
        <f t="shared" si="1"/>
        <v>-0.43064909712054655</v>
      </c>
      <c r="K22" s="164">
        <f>H22/H11</f>
        <v>1.0225224909370114E-2</v>
      </c>
      <c r="L22" s="79"/>
      <c r="M22" s="79"/>
      <c r="N22" s="162" t="s">
        <v>131</v>
      </c>
      <c r="O22" s="163">
        <v>292</v>
      </c>
      <c r="P22" s="163">
        <v>55</v>
      </c>
      <c r="Q22" s="163">
        <v>48</v>
      </c>
      <c r="R22" s="163">
        <v>95</v>
      </c>
      <c r="S22" s="163">
        <v>150</v>
      </c>
      <c r="T22" s="164">
        <f t="shared" si="2"/>
        <v>0.57894736842105265</v>
      </c>
      <c r="U22" s="165">
        <f t="shared" si="3"/>
        <v>-0.48630136986301364</v>
      </c>
      <c r="V22" s="164">
        <f>S22/S11</f>
        <v>5.3840631730078968E-3</v>
      </c>
    </row>
    <row r="23" spans="1:22" x14ac:dyDescent="0.25">
      <c r="B23" s="168" t="s">
        <v>145</v>
      </c>
      <c r="C23" s="169">
        <f t="shared" ref="C23:H23" si="4">C15-SUM(C16:C22)</f>
        <v>99525</v>
      </c>
      <c r="D23" s="169">
        <f t="shared" si="4"/>
        <v>15287</v>
      </c>
      <c r="E23" s="169">
        <f t="shared" si="4"/>
        <v>78430</v>
      </c>
      <c r="F23" s="169">
        <f t="shared" si="4"/>
        <v>102198</v>
      </c>
      <c r="G23" s="169">
        <f t="shared" si="4"/>
        <v>113433</v>
      </c>
      <c r="H23" s="169">
        <f t="shared" si="4"/>
        <v>123062</v>
      </c>
      <c r="I23" s="170">
        <f t="shared" si="0"/>
        <v>8.4887113979177142E-2</v>
      </c>
      <c r="J23" s="171">
        <f t="shared" si="1"/>
        <v>0.23649334338106009</v>
      </c>
      <c r="K23" s="170">
        <f>H23/H11</f>
        <v>0.21572717774676922</v>
      </c>
      <c r="L23" s="125"/>
      <c r="M23" s="125"/>
      <c r="N23" s="168" t="s">
        <v>145</v>
      </c>
      <c r="O23" s="169">
        <f>O15-SUM(O16:O22)</f>
        <v>2125</v>
      </c>
      <c r="P23" s="169">
        <f>P15-SUM(P16:P22)</f>
        <v>1428</v>
      </c>
      <c r="Q23" s="169">
        <f>Q15-SUM(Q16:Q22)</f>
        <v>3782</v>
      </c>
      <c r="R23" s="169">
        <f>R15-SUM(R16:R22)</f>
        <v>5866</v>
      </c>
      <c r="S23" s="169">
        <f>S15-SUM(S16:S22)</f>
        <v>6428</v>
      </c>
      <c r="T23" s="170">
        <f t="shared" si="2"/>
        <v>9.5806341629730563E-2</v>
      </c>
      <c r="U23" s="171">
        <f t="shared" si="3"/>
        <v>2.024941176470588</v>
      </c>
      <c r="V23" s="170">
        <f>S23/S11</f>
        <v>0.23072505384063172</v>
      </c>
    </row>
    <row r="24" spans="1:22" x14ac:dyDescent="0.25">
      <c r="B24" s="153" t="s">
        <v>44</v>
      </c>
      <c r="C24" s="174"/>
      <c r="D24" s="174"/>
      <c r="E24" s="174"/>
      <c r="F24" s="174"/>
      <c r="G24" s="174"/>
      <c r="H24" s="174"/>
      <c r="I24" s="175"/>
      <c r="J24" s="175"/>
      <c r="K24" s="17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2" x14ac:dyDescent="0.25">
      <c r="B25" s="154" t="s">
        <v>68</v>
      </c>
      <c r="C25" s="176">
        <v>186207</v>
      </c>
      <c r="D25" s="176">
        <v>32830</v>
      </c>
      <c r="E25" s="176">
        <v>157938</v>
      </c>
      <c r="F25" s="176">
        <v>186101</v>
      </c>
      <c r="G25" s="176">
        <v>202954</v>
      </c>
      <c r="H25" s="176">
        <v>203516</v>
      </c>
      <c r="I25" s="177">
        <f t="shared" ref="I25:I37" si="5">IFERROR(H25/G25-1,"-")</f>
        <v>2.7691003872798436E-3</v>
      </c>
      <c r="J25" s="177">
        <f t="shared" ref="J25:J37" si="6">IFERROR(H25/C25-1,"-")</f>
        <v>9.2955689098691341E-2</v>
      </c>
      <c r="K25" s="177">
        <f>H25/H25</f>
        <v>1</v>
      </c>
    </row>
    <row r="26" spans="1:22" x14ac:dyDescent="0.25">
      <c r="B26" s="157" t="s">
        <v>97</v>
      </c>
      <c r="C26" s="158">
        <v>18820</v>
      </c>
      <c r="D26" s="158">
        <v>15023</v>
      </c>
      <c r="E26" s="158">
        <v>18331</v>
      </c>
      <c r="F26" s="158">
        <v>13996</v>
      </c>
      <c r="G26" s="158">
        <v>14026</v>
      </c>
      <c r="H26" s="158">
        <v>11998</v>
      </c>
      <c r="I26" s="159">
        <f t="shared" si="5"/>
        <v>-0.14458862113218307</v>
      </c>
      <c r="J26" s="160">
        <f t="shared" si="6"/>
        <v>-0.36248671625929862</v>
      </c>
      <c r="K26" s="159">
        <f>H26/H25</f>
        <v>5.8953595786080698E-2</v>
      </c>
    </row>
    <row r="27" spans="1:22" x14ac:dyDescent="0.25">
      <c r="B27" s="162" t="s">
        <v>103</v>
      </c>
      <c r="C27" s="163">
        <v>8805</v>
      </c>
      <c r="D27" s="163">
        <v>9561</v>
      </c>
      <c r="E27" s="163">
        <v>7798</v>
      </c>
      <c r="F27" s="163">
        <v>4763</v>
      </c>
      <c r="G27" s="163">
        <v>5460</v>
      </c>
      <c r="H27" s="163">
        <v>4155</v>
      </c>
      <c r="I27" s="164">
        <f t="shared" si="5"/>
        <v>-0.23901098901098905</v>
      </c>
      <c r="J27" s="165">
        <f t="shared" si="6"/>
        <v>-0.52810902896081768</v>
      </c>
      <c r="K27" s="164">
        <f>H27/H25</f>
        <v>2.0416085221800741E-2</v>
      </c>
    </row>
    <row r="28" spans="1:22" x14ac:dyDescent="0.25">
      <c r="B28" s="162" t="s">
        <v>100</v>
      </c>
      <c r="C28" s="163">
        <v>10015</v>
      </c>
      <c r="D28" s="163">
        <v>5462</v>
      </c>
      <c r="E28" s="163">
        <v>10533</v>
      </c>
      <c r="F28" s="163">
        <v>9233</v>
      </c>
      <c r="G28" s="163">
        <v>8566</v>
      </c>
      <c r="H28" s="163">
        <v>7843</v>
      </c>
      <c r="I28" s="164">
        <f t="shared" si="5"/>
        <v>-8.4403455521830484E-2</v>
      </c>
      <c r="J28" s="165">
        <f t="shared" si="6"/>
        <v>-0.21687468796804787</v>
      </c>
      <c r="K28" s="164">
        <f>H28/H25</f>
        <v>3.853751056427996E-2</v>
      </c>
    </row>
    <row r="29" spans="1:22" x14ac:dyDescent="0.25">
      <c r="B29" s="157" t="s">
        <v>107</v>
      </c>
      <c r="C29" s="158">
        <v>167387</v>
      </c>
      <c r="D29" s="158">
        <v>17807</v>
      </c>
      <c r="E29" s="158">
        <v>139607</v>
      </c>
      <c r="F29" s="158">
        <v>172105</v>
      </c>
      <c r="G29" s="158">
        <v>188928</v>
      </c>
      <c r="H29" s="158">
        <v>191518</v>
      </c>
      <c r="I29" s="159">
        <f t="shared" si="5"/>
        <v>1.3708926151761558E-2</v>
      </c>
      <c r="J29" s="160">
        <f t="shared" si="6"/>
        <v>0.1441629278259362</v>
      </c>
      <c r="K29" s="159">
        <f>H29/H25</f>
        <v>0.94104640421391927</v>
      </c>
    </row>
    <row r="30" spans="1:22" x14ac:dyDescent="0.25">
      <c r="B30" s="162" t="s">
        <v>110</v>
      </c>
      <c r="C30" s="163">
        <v>81899</v>
      </c>
      <c r="D30" s="163">
        <v>7066</v>
      </c>
      <c r="E30" s="163">
        <v>60774</v>
      </c>
      <c r="F30" s="163">
        <v>91730</v>
      </c>
      <c r="G30" s="163">
        <v>100727</v>
      </c>
      <c r="H30" s="163">
        <v>102322</v>
      </c>
      <c r="I30" s="164">
        <f t="shared" si="5"/>
        <v>1.5834880419351327E-2</v>
      </c>
      <c r="J30" s="165">
        <f t="shared" si="6"/>
        <v>0.24936812415291998</v>
      </c>
      <c r="K30" s="164">
        <f>H30/H25</f>
        <v>0.50277128088209277</v>
      </c>
    </row>
    <row r="31" spans="1:22" x14ac:dyDescent="0.25">
      <c r="B31" s="162" t="s">
        <v>113</v>
      </c>
      <c r="C31" s="163">
        <v>22715</v>
      </c>
      <c r="D31" s="163">
        <v>910</v>
      </c>
      <c r="E31" s="163">
        <v>21716</v>
      </c>
      <c r="F31" s="163">
        <v>17946</v>
      </c>
      <c r="G31" s="163">
        <v>20285</v>
      </c>
      <c r="H31" s="163">
        <v>21093</v>
      </c>
      <c r="I31" s="164">
        <f t="shared" si="5"/>
        <v>3.9832388464382529E-2</v>
      </c>
      <c r="J31" s="165">
        <f t="shared" si="6"/>
        <v>-7.1406559542152803E-2</v>
      </c>
      <c r="K31" s="164">
        <f>H31/H25</f>
        <v>0.10364295681911988</v>
      </c>
    </row>
    <row r="32" spans="1:22" x14ac:dyDescent="0.25">
      <c r="B32" s="162" t="s">
        <v>116</v>
      </c>
      <c r="C32" s="163">
        <v>5611</v>
      </c>
      <c r="D32" s="163">
        <v>2237</v>
      </c>
      <c r="E32" s="163">
        <v>5902</v>
      </c>
      <c r="F32" s="163">
        <v>7267</v>
      </c>
      <c r="G32" s="163">
        <v>8150</v>
      </c>
      <c r="H32" s="163">
        <v>5914</v>
      </c>
      <c r="I32" s="164">
        <f t="shared" si="5"/>
        <v>-0.27435582822085891</v>
      </c>
      <c r="J32" s="165">
        <f t="shared" si="6"/>
        <v>5.4001069328105444E-2</v>
      </c>
      <c r="K32" s="164">
        <f>H32/H25</f>
        <v>2.905914031329232E-2</v>
      </c>
    </row>
    <row r="33" spans="2:11" x14ac:dyDescent="0.25">
      <c r="B33" s="162" t="s">
        <v>123</v>
      </c>
      <c r="C33" s="163">
        <v>7504</v>
      </c>
      <c r="D33" s="163">
        <v>166</v>
      </c>
      <c r="E33" s="163">
        <v>10654</v>
      </c>
      <c r="F33" s="163">
        <v>7026</v>
      </c>
      <c r="G33" s="163">
        <v>8076</v>
      </c>
      <c r="H33" s="163">
        <v>8512</v>
      </c>
      <c r="I33" s="164">
        <f t="shared" si="5"/>
        <v>5.3987122337791016E-2</v>
      </c>
      <c r="J33" s="165">
        <f t="shared" si="6"/>
        <v>0.13432835820895517</v>
      </c>
      <c r="K33" s="164">
        <f>H33/H25</f>
        <v>4.1824721397826212E-2</v>
      </c>
    </row>
    <row r="34" spans="2:11" x14ac:dyDescent="0.25">
      <c r="B34" s="162" t="s">
        <v>119</v>
      </c>
      <c r="C34" s="163">
        <v>6732</v>
      </c>
      <c r="D34" s="163">
        <v>2722</v>
      </c>
      <c r="E34" s="163">
        <v>10277</v>
      </c>
      <c r="F34" s="163">
        <v>8922</v>
      </c>
      <c r="G34" s="163">
        <v>9025</v>
      </c>
      <c r="H34" s="163">
        <v>8845</v>
      </c>
      <c r="I34" s="164">
        <f t="shared" si="5"/>
        <v>-1.9944598337950148E-2</v>
      </c>
      <c r="J34" s="165">
        <f t="shared" si="6"/>
        <v>0.31387403446226969</v>
      </c>
      <c r="K34" s="164">
        <f>H34/H25</f>
        <v>4.3460956386721435E-2</v>
      </c>
    </row>
    <row r="35" spans="2:11" x14ac:dyDescent="0.25">
      <c r="B35" s="162" t="s">
        <v>128</v>
      </c>
      <c r="C35" s="163">
        <v>2376</v>
      </c>
      <c r="D35" s="163">
        <v>9</v>
      </c>
      <c r="E35" s="163">
        <v>2047</v>
      </c>
      <c r="F35" s="163">
        <v>2643</v>
      </c>
      <c r="G35" s="163">
        <v>2231</v>
      </c>
      <c r="H35" s="163">
        <v>2202</v>
      </c>
      <c r="I35" s="164">
        <f t="shared" si="5"/>
        <v>-1.2998655311519447E-2</v>
      </c>
      <c r="J35" s="165">
        <f t="shared" si="6"/>
        <v>-7.3232323232323204E-2</v>
      </c>
      <c r="K35" s="164">
        <f>H35/H25</f>
        <v>1.0819788124766604E-2</v>
      </c>
    </row>
    <row r="36" spans="2:11" x14ac:dyDescent="0.25">
      <c r="B36" s="162" t="s">
        <v>131</v>
      </c>
      <c r="C36" s="163">
        <v>3722</v>
      </c>
      <c r="D36" s="163">
        <v>143</v>
      </c>
      <c r="E36" s="163">
        <v>1133</v>
      </c>
      <c r="F36" s="163">
        <v>2379</v>
      </c>
      <c r="G36" s="163">
        <v>2451</v>
      </c>
      <c r="H36" s="163">
        <v>2280</v>
      </c>
      <c r="I36" s="164">
        <f t="shared" si="5"/>
        <v>-6.9767441860465129E-2</v>
      </c>
      <c r="J36" s="165">
        <f t="shared" si="6"/>
        <v>-0.3874261149919398</v>
      </c>
      <c r="K36" s="164">
        <f>H36/H25</f>
        <v>1.1203050374417736E-2</v>
      </c>
    </row>
    <row r="37" spans="2:11" x14ac:dyDescent="0.25">
      <c r="B37" s="168" t="s">
        <v>145</v>
      </c>
      <c r="C37" s="169">
        <f t="shared" ref="C37:H37" si="7">C29-SUM(C30:C36)</f>
        <v>36828</v>
      </c>
      <c r="D37" s="169">
        <f t="shared" si="7"/>
        <v>4554</v>
      </c>
      <c r="E37" s="169">
        <f t="shared" si="7"/>
        <v>27104</v>
      </c>
      <c r="F37" s="169">
        <f t="shared" si="7"/>
        <v>34192</v>
      </c>
      <c r="G37" s="169">
        <f t="shared" si="7"/>
        <v>37983</v>
      </c>
      <c r="H37" s="169">
        <f t="shared" si="7"/>
        <v>40350</v>
      </c>
      <c r="I37" s="170">
        <f t="shared" si="5"/>
        <v>6.2317352499802636E-2</v>
      </c>
      <c r="J37" s="171">
        <f t="shared" si="6"/>
        <v>9.5633756924079494E-2</v>
      </c>
      <c r="K37" s="170">
        <f>H37/H25</f>
        <v>0.19826450991568231</v>
      </c>
    </row>
    <row r="38" spans="2:11" x14ac:dyDescent="0.25">
      <c r="B38" s="153" t="s">
        <v>45</v>
      </c>
      <c r="C38" s="174"/>
      <c r="D38" s="174"/>
      <c r="E38" s="174"/>
      <c r="F38" s="174"/>
      <c r="G38" s="174"/>
      <c r="H38" s="174"/>
      <c r="I38" s="175"/>
      <c r="J38" s="175"/>
      <c r="K38" s="175"/>
    </row>
    <row r="39" spans="2:11" x14ac:dyDescent="0.25">
      <c r="B39" s="154" t="s">
        <v>68</v>
      </c>
      <c r="C39" s="176">
        <v>129622</v>
      </c>
      <c r="D39" s="176">
        <v>23902</v>
      </c>
      <c r="E39" s="176">
        <v>102187</v>
      </c>
      <c r="F39" s="176">
        <v>133462</v>
      </c>
      <c r="G39" s="176">
        <v>142059</v>
      </c>
      <c r="H39" s="176">
        <v>146652</v>
      </c>
      <c r="I39" s="177">
        <f t="shared" ref="I39:I51" si="8">IFERROR(H39/G39-1,"-")</f>
        <v>3.2331636855109425E-2</v>
      </c>
      <c r="J39" s="177">
        <f t="shared" ref="J39:J51" si="9">IFERROR(H39/C39-1,"-")</f>
        <v>0.13138201848451647</v>
      </c>
      <c r="K39" s="177">
        <f>H39/H39</f>
        <v>1</v>
      </c>
    </row>
    <row r="40" spans="2:11" x14ac:dyDescent="0.25">
      <c r="B40" s="157" t="s">
        <v>97</v>
      </c>
      <c r="C40" s="158">
        <v>11594</v>
      </c>
      <c r="D40" s="158">
        <v>8278</v>
      </c>
      <c r="E40" s="158">
        <v>8315</v>
      </c>
      <c r="F40" s="158">
        <v>10513</v>
      </c>
      <c r="G40" s="158">
        <v>10987</v>
      </c>
      <c r="H40" s="158">
        <v>10782</v>
      </c>
      <c r="I40" s="159">
        <f t="shared" si="8"/>
        <v>-1.8658414489851616E-2</v>
      </c>
      <c r="J40" s="160">
        <f t="shared" si="9"/>
        <v>-7.0036225633948623E-2</v>
      </c>
      <c r="K40" s="159">
        <f>H40/H39</f>
        <v>7.3520988462482617E-2</v>
      </c>
    </row>
    <row r="41" spans="2:11" x14ac:dyDescent="0.25">
      <c r="B41" s="162" t="s">
        <v>103</v>
      </c>
      <c r="C41" s="163">
        <v>4940</v>
      </c>
      <c r="D41" s="163">
        <v>4548</v>
      </c>
      <c r="E41" s="163">
        <v>3017</v>
      </c>
      <c r="F41" s="163">
        <v>3332</v>
      </c>
      <c r="G41" s="163">
        <v>4846</v>
      </c>
      <c r="H41" s="163">
        <v>4334</v>
      </c>
      <c r="I41" s="164">
        <f t="shared" si="8"/>
        <v>-0.10565414775072224</v>
      </c>
      <c r="J41" s="165">
        <f t="shared" si="9"/>
        <v>-0.12267206477732795</v>
      </c>
      <c r="K41" s="164">
        <f>H41/H39</f>
        <v>2.9552955295529554E-2</v>
      </c>
    </row>
    <row r="42" spans="2:11" x14ac:dyDescent="0.25">
      <c r="B42" s="162" t="s">
        <v>100</v>
      </c>
      <c r="C42" s="163">
        <v>6654</v>
      </c>
      <c r="D42" s="163">
        <v>3730</v>
      </c>
      <c r="E42" s="163">
        <v>5298</v>
      </c>
      <c r="F42" s="163">
        <v>7181</v>
      </c>
      <c r="G42" s="163">
        <v>6141</v>
      </c>
      <c r="H42" s="163">
        <v>6448</v>
      </c>
      <c r="I42" s="164">
        <f t="shared" si="8"/>
        <v>4.9991858003582523E-2</v>
      </c>
      <c r="J42" s="165">
        <f t="shared" si="9"/>
        <v>-3.0958821761346567E-2</v>
      </c>
      <c r="K42" s="164">
        <f>H42/H39</f>
        <v>4.3968033166953059E-2</v>
      </c>
    </row>
    <row r="43" spans="2:11" x14ac:dyDescent="0.25">
      <c r="B43" s="157" t="s">
        <v>107</v>
      </c>
      <c r="C43" s="158">
        <v>118028</v>
      </c>
      <c r="D43" s="158">
        <v>15624</v>
      </c>
      <c r="E43" s="158">
        <v>93872</v>
      </c>
      <c r="F43" s="158">
        <v>122949</v>
      </c>
      <c r="G43" s="158">
        <v>131072</v>
      </c>
      <c r="H43" s="158">
        <v>135870</v>
      </c>
      <c r="I43" s="159">
        <f t="shared" si="8"/>
        <v>3.66058349609375E-2</v>
      </c>
      <c r="J43" s="160">
        <f t="shared" si="9"/>
        <v>0.15116751957162711</v>
      </c>
      <c r="K43" s="159">
        <f>H43/H39</f>
        <v>0.92647901153751744</v>
      </c>
    </row>
    <row r="44" spans="2:11" x14ac:dyDescent="0.25">
      <c r="B44" s="162" t="s">
        <v>110</v>
      </c>
      <c r="C44" s="163">
        <v>65325</v>
      </c>
      <c r="D44" s="163">
        <v>7316</v>
      </c>
      <c r="E44" s="163">
        <v>43972</v>
      </c>
      <c r="F44" s="163">
        <v>68112</v>
      </c>
      <c r="G44" s="163">
        <v>71602</v>
      </c>
      <c r="H44" s="163">
        <v>74208</v>
      </c>
      <c r="I44" s="164">
        <f t="shared" si="8"/>
        <v>3.6395631406944018E-2</v>
      </c>
      <c r="J44" s="165">
        <f t="shared" si="9"/>
        <v>0.13598163030998855</v>
      </c>
      <c r="K44" s="164">
        <f>H44/H39</f>
        <v>0.50601423778741506</v>
      </c>
    </row>
    <row r="45" spans="2:11" x14ac:dyDescent="0.25">
      <c r="B45" s="162" t="s">
        <v>113</v>
      </c>
      <c r="C45" s="163">
        <v>5279</v>
      </c>
      <c r="D45" s="163">
        <v>363</v>
      </c>
      <c r="E45" s="163">
        <v>4578</v>
      </c>
      <c r="F45" s="163">
        <v>3797</v>
      </c>
      <c r="G45" s="163">
        <v>4582</v>
      </c>
      <c r="H45" s="163">
        <v>4857</v>
      </c>
      <c r="I45" s="164">
        <f t="shared" si="8"/>
        <v>6.001745962461813E-2</v>
      </c>
      <c r="J45" s="165">
        <f t="shared" si="9"/>
        <v>-7.9939382458799058E-2</v>
      </c>
      <c r="K45" s="164">
        <f>H45/H39</f>
        <v>3.3119221013010389E-2</v>
      </c>
    </row>
    <row r="46" spans="2:11" x14ac:dyDescent="0.25">
      <c r="B46" s="162" t="s">
        <v>116</v>
      </c>
      <c r="C46" s="163">
        <v>2300</v>
      </c>
      <c r="D46" s="163">
        <v>1434</v>
      </c>
      <c r="E46" s="163">
        <v>2859</v>
      </c>
      <c r="F46" s="163">
        <v>3111</v>
      </c>
      <c r="G46" s="163">
        <v>3425</v>
      </c>
      <c r="H46" s="163">
        <v>3183</v>
      </c>
      <c r="I46" s="164">
        <f t="shared" si="8"/>
        <v>-7.0656934306569386E-2</v>
      </c>
      <c r="J46" s="165">
        <f t="shared" si="9"/>
        <v>0.38391304347826094</v>
      </c>
      <c r="K46" s="164">
        <f>H46/H39</f>
        <v>2.1704443171589885E-2</v>
      </c>
    </row>
    <row r="47" spans="2:11" x14ac:dyDescent="0.25">
      <c r="B47" s="162" t="s">
        <v>123</v>
      </c>
      <c r="C47" s="163">
        <v>5538</v>
      </c>
      <c r="D47" s="163">
        <v>300</v>
      </c>
      <c r="E47" s="163">
        <v>7622</v>
      </c>
      <c r="F47" s="163">
        <v>5171</v>
      </c>
      <c r="G47" s="163">
        <v>6460</v>
      </c>
      <c r="H47" s="163">
        <v>7247</v>
      </c>
      <c r="I47" s="164">
        <f t="shared" si="8"/>
        <v>0.12182662538699685</v>
      </c>
      <c r="J47" s="165">
        <f t="shared" si="9"/>
        <v>0.30859516070783677</v>
      </c>
      <c r="K47" s="164">
        <f>H47/H39</f>
        <v>4.9416305266890323E-2</v>
      </c>
    </row>
    <row r="48" spans="2:11" x14ac:dyDescent="0.25">
      <c r="B48" s="162" t="s">
        <v>119</v>
      </c>
      <c r="C48" s="163">
        <v>4373</v>
      </c>
      <c r="D48" s="163">
        <v>1327</v>
      </c>
      <c r="E48" s="163">
        <v>5467</v>
      </c>
      <c r="F48" s="163">
        <v>4578</v>
      </c>
      <c r="G48" s="163">
        <v>5249</v>
      </c>
      <c r="H48" s="163">
        <v>4872</v>
      </c>
      <c r="I48" s="164">
        <f t="shared" si="8"/>
        <v>-7.1823204419889541E-2</v>
      </c>
      <c r="J48" s="165">
        <f t="shared" si="9"/>
        <v>0.11410930711182266</v>
      </c>
      <c r="K48" s="164">
        <f>H48/H39</f>
        <v>3.3221503968578675E-2</v>
      </c>
    </row>
    <row r="49" spans="2:11" x14ac:dyDescent="0.25">
      <c r="B49" s="162" t="s">
        <v>128</v>
      </c>
      <c r="C49" s="163">
        <v>2034</v>
      </c>
      <c r="D49" s="163">
        <v>34</v>
      </c>
      <c r="E49" s="163">
        <v>2522</v>
      </c>
      <c r="F49" s="163">
        <v>2265</v>
      </c>
      <c r="G49" s="163">
        <v>2162</v>
      </c>
      <c r="H49" s="163">
        <v>1727</v>
      </c>
      <c r="I49" s="164">
        <f t="shared" si="8"/>
        <v>-0.20120259019426456</v>
      </c>
      <c r="J49" s="165">
        <f t="shared" si="9"/>
        <v>-0.15093411996066863</v>
      </c>
      <c r="K49" s="164">
        <f>H49/H39</f>
        <v>1.1776177617761776E-2</v>
      </c>
    </row>
    <row r="50" spans="2:11" x14ac:dyDescent="0.25">
      <c r="B50" s="162" t="s">
        <v>131</v>
      </c>
      <c r="C50" s="163">
        <v>4008</v>
      </c>
      <c r="D50" s="163">
        <v>360</v>
      </c>
      <c r="E50" s="163">
        <v>1740</v>
      </c>
      <c r="F50" s="163">
        <v>2301</v>
      </c>
      <c r="G50" s="163">
        <v>2651</v>
      </c>
      <c r="H50" s="163">
        <v>2162</v>
      </c>
      <c r="I50" s="164">
        <f t="shared" si="8"/>
        <v>-0.18445869483213884</v>
      </c>
      <c r="J50" s="165">
        <f t="shared" si="9"/>
        <v>-0.46057884231536927</v>
      </c>
      <c r="K50" s="164">
        <f>H50/H39</f>
        <v>1.4742383329242015E-2</v>
      </c>
    </row>
    <row r="51" spans="2:11" x14ac:dyDescent="0.25">
      <c r="B51" s="168" t="s">
        <v>145</v>
      </c>
      <c r="C51" s="169">
        <f t="shared" ref="C51:H51" si="10">C43-SUM(C44:C50)</f>
        <v>29171</v>
      </c>
      <c r="D51" s="169">
        <f t="shared" si="10"/>
        <v>4490</v>
      </c>
      <c r="E51" s="169">
        <f t="shared" si="10"/>
        <v>25112</v>
      </c>
      <c r="F51" s="169">
        <f t="shared" si="10"/>
        <v>33614</v>
      </c>
      <c r="G51" s="169">
        <f t="shared" si="10"/>
        <v>34941</v>
      </c>
      <c r="H51" s="169">
        <f t="shared" si="10"/>
        <v>37614</v>
      </c>
      <c r="I51" s="170">
        <f t="shared" si="8"/>
        <v>7.6500386365587758E-2</v>
      </c>
      <c r="J51" s="171">
        <f t="shared" si="9"/>
        <v>0.28943128449487499</v>
      </c>
      <c r="K51" s="170">
        <f>H51/H39</f>
        <v>0.25648473938302924</v>
      </c>
    </row>
    <row r="52" spans="2:11" x14ac:dyDescent="0.25">
      <c r="B52" s="153" t="s">
        <v>46</v>
      </c>
      <c r="C52" s="174"/>
      <c r="D52" s="174"/>
      <c r="E52" s="174"/>
      <c r="F52" s="174"/>
      <c r="G52" s="174"/>
      <c r="H52" s="174"/>
      <c r="I52" s="175"/>
      <c r="J52" s="175"/>
      <c r="K52" s="175"/>
    </row>
    <row r="53" spans="2:11" x14ac:dyDescent="0.25">
      <c r="B53" s="154" t="s">
        <v>68</v>
      </c>
      <c r="C53" s="176">
        <v>4013</v>
      </c>
      <c r="D53" s="176">
        <v>298</v>
      </c>
      <c r="E53" s="176">
        <v>3543</v>
      </c>
      <c r="F53" s="176">
        <v>3705</v>
      </c>
      <c r="G53" s="176">
        <v>4644</v>
      </c>
      <c r="H53" s="176">
        <v>4440</v>
      </c>
      <c r="I53" s="177">
        <f t="shared" ref="I53:I65" si="11">IFERROR(H53/G53-1,"-")</f>
        <v>-4.3927648578811374E-2</v>
      </c>
      <c r="J53" s="177">
        <f t="shared" ref="J53:J65" si="12">IFERROR(H53/C53-1,"-")</f>
        <v>0.10640418639421889</v>
      </c>
      <c r="K53" s="177">
        <f>H53/H53</f>
        <v>1</v>
      </c>
    </row>
    <row r="54" spans="2:11" x14ac:dyDescent="0.25">
      <c r="B54" s="157" t="s">
        <v>97</v>
      </c>
      <c r="C54" s="158">
        <v>920</v>
      </c>
      <c r="D54" s="158">
        <v>124</v>
      </c>
      <c r="E54" s="158">
        <v>655</v>
      </c>
      <c r="F54" s="158">
        <v>662</v>
      </c>
      <c r="G54" s="158">
        <v>1117</v>
      </c>
      <c r="H54" s="158">
        <v>1125</v>
      </c>
      <c r="I54" s="159">
        <f t="shared" si="11"/>
        <v>7.1620411817368002E-3</v>
      </c>
      <c r="J54" s="160">
        <f t="shared" si="12"/>
        <v>0.22282608695652173</v>
      </c>
      <c r="K54" s="159">
        <f>H54/H53</f>
        <v>0.2533783783783784</v>
      </c>
    </row>
    <row r="55" spans="2:11" x14ac:dyDescent="0.25">
      <c r="B55" s="162" t="s">
        <v>103</v>
      </c>
      <c r="C55" s="163">
        <v>311</v>
      </c>
      <c r="D55" s="163">
        <v>98</v>
      </c>
      <c r="E55" s="163">
        <v>347</v>
      </c>
      <c r="F55" s="163">
        <v>406</v>
      </c>
      <c r="G55" s="163">
        <v>649</v>
      </c>
      <c r="H55" s="163">
        <v>804</v>
      </c>
      <c r="I55" s="164">
        <f t="shared" si="11"/>
        <v>0.23882896764252703</v>
      </c>
      <c r="J55" s="165">
        <f t="shared" si="12"/>
        <v>1.585209003215434</v>
      </c>
      <c r="K55" s="164">
        <f>H55/H53</f>
        <v>0.18108108108108109</v>
      </c>
    </row>
    <row r="56" spans="2:11" x14ac:dyDescent="0.25">
      <c r="B56" s="162" t="s">
        <v>100</v>
      </c>
      <c r="C56" s="163">
        <v>609</v>
      </c>
      <c r="D56" s="163">
        <v>26</v>
      </c>
      <c r="E56" s="163">
        <v>308</v>
      </c>
      <c r="F56" s="163">
        <v>256</v>
      </c>
      <c r="G56" s="163">
        <v>468</v>
      </c>
      <c r="H56" s="163">
        <v>321</v>
      </c>
      <c r="I56" s="164">
        <f t="shared" si="11"/>
        <v>-0.3141025641025641</v>
      </c>
      <c r="J56" s="165">
        <f t="shared" si="12"/>
        <v>-0.47290640394088668</v>
      </c>
      <c r="K56" s="164">
        <f>H56/H53</f>
        <v>7.2297297297297294E-2</v>
      </c>
    </row>
    <row r="57" spans="2:11" x14ac:dyDescent="0.25">
      <c r="B57" s="157" t="s">
        <v>107</v>
      </c>
      <c r="C57" s="158">
        <v>3093</v>
      </c>
      <c r="D57" s="158">
        <v>174</v>
      </c>
      <c r="E57" s="158">
        <v>2888</v>
      </c>
      <c r="F57" s="158">
        <v>3043</v>
      </c>
      <c r="G57" s="158">
        <v>3527</v>
      </c>
      <c r="H57" s="158">
        <v>3315</v>
      </c>
      <c r="I57" s="159">
        <f t="shared" si="11"/>
        <v>-6.0107740289197631E-2</v>
      </c>
      <c r="J57" s="160">
        <f t="shared" si="12"/>
        <v>7.1774975751697445E-2</v>
      </c>
      <c r="K57" s="159">
        <f>H57/H53</f>
        <v>0.7466216216216216</v>
      </c>
    </row>
    <row r="58" spans="2:11" x14ac:dyDescent="0.25">
      <c r="B58" s="162" t="s">
        <v>110</v>
      </c>
      <c r="C58" s="163">
        <v>1023</v>
      </c>
      <c r="D58" s="163">
        <v>23</v>
      </c>
      <c r="E58" s="163">
        <v>887</v>
      </c>
      <c r="F58" s="163">
        <v>1071</v>
      </c>
      <c r="G58" s="163">
        <v>983</v>
      </c>
      <c r="H58" s="163">
        <v>1149</v>
      </c>
      <c r="I58" s="164">
        <f t="shared" si="11"/>
        <v>0.16887080366225837</v>
      </c>
      <c r="J58" s="165">
        <f t="shared" si="12"/>
        <v>0.12316715542521983</v>
      </c>
      <c r="K58" s="164">
        <f>H58/H53</f>
        <v>0.25878378378378381</v>
      </c>
    </row>
    <row r="59" spans="2:11" x14ac:dyDescent="0.25">
      <c r="B59" s="162" t="s">
        <v>113</v>
      </c>
      <c r="C59" s="163">
        <v>971</v>
      </c>
      <c r="D59" s="163">
        <v>52</v>
      </c>
      <c r="E59" s="163">
        <v>814</v>
      </c>
      <c r="F59" s="163">
        <v>608</v>
      </c>
      <c r="G59" s="163">
        <v>740</v>
      </c>
      <c r="H59" s="163">
        <v>655</v>
      </c>
      <c r="I59" s="164">
        <f t="shared" si="11"/>
        <v>-0.11486486486486491</v>
      </c>
      <c r="J59" s="165">
        <f t="shared" si="12"/>
        <v>-0.32543769309989701</v>
      </c>
      <c r="K59" s="164">
        <f>H59/H53</f>
        <v>0.14752252252252251</v>
      </c>
    </row>
    <row r="60" spans="2:11" x14ac:dyDescent="0.25">
      <c r="B60" s="162" t="s">
        <v>116</v>
      </c>
      <c r="C60" s="163">
        <v>105</v>
      </c>
      <c r="D60" s="163">
        <v>8</v>
      </c>
      <c r="E60" s="163">
        <v>355</v>
      </c>
      <c r="F60" s="163">
        <v>306</v>
      </c>
      <c r="G60" s="163">
        <v>297</v>
      </c>
      <c r="H60" s="163">
        <v>274</v>
      </c>
      <c r="I60" s="164">
        <f t="shared" si="11"/>
        <v>-7.7441077441077422E-2</v>
      </c>
      <c r="J60" s="165">
        <f t="shared" si="12"/>
        <v>1.6095238095238096</v>
      </c>
      <c r="K60" s="164">
        <f>H60/H53</f>
        <v>6.1711711711711713E-2</v>
      </c>
    </row>
    <row r="61" spans="2:11" x14ac:dyDescent="0.25">
      <c r="B61" s="162" t="s">
        <v>123</v>
      </c>
      <c r="C61" s="163">
        <v>61</v>
      </c>
      <c r="D61" s="163">
        <v>4</v>
      </c>
      <c r="E61" s="163">
        <v>61</v>
      </c>
      <c r="F61" s="163">
        <v>118</v>
      </c>
      <c r="G61" s="163">
        <v>144</v>
      </c>
      <c r="H61" s="163">
        <v>110</v>
      </c>
      <c r="I61" s="164">
        <f t="shared" si="11"/>
        <v>-0.23611111111111116</v>
      </c>
      <c r="J61" s="165">
        <f t="shared" si="12"/>
        <v>0.80327868852459017</v>
      </c>
      <c r="K61" s="164">
        <f>H61/H53</f>
        <v>2.4774774774774775E-2</v>
      </c>
    </row>
    <row r="62" spans="2:11" x14ac:dyDescent="0.25">
      <c r="B62" s="162" t="s">
        <v>119</v>
      </c>
      <c r="C62" s="163">
        <v>44</v>
      </c>
      <c r="D62" s="163">
        <v>4</v>
      </c>
      <c r="E62" s="163">
        <v>73</v>
      </c>
      <c r="F62" s="163">
        <v>14</v>
      </c>
      <c r="G62" s="163">
        <v>75</v>
      </c>
      <c r="H62" s="163">
        <v>91</v>
      </c>
      <c r="I62" s="164">
        <f t="shared" si="11"/>
        <v>0.21333333333333337</v>
      </c>
      <c r="J62" s="165">
        <f t="shared" si="12"/>
        <v>1.0681818181818183</v>
      </c>
      <c r="K62" s="164">
        <f>H62/H53</f>
        <v>2.0495495495495494E-2</v>
      </c>
    </row>
    <row r="63" spans="2:11" x14ac:dyDescent="0.25">
      <c r="B63" s="162" t="s">
        <v>128</v>
      </c>
      <c r="C63" s="163">
        <v>8</v>
      </c>
      <c r="D63" s="163">
        <v>0</v>
      </c>
      <c r="E63" s="163">
        <v>5</v>
      </c>
      <c r="F63" s="163">
        <v>8</v>
      </c>
      <c r="G63" s="163">
        <v>17</v>
      </c>
      <c r="H63" s="163">
        <v>4</v>
      </c>
      <c r="I63" s="164">
        <f t="shared" si="11"/>
        <v>-0.76470588235294112</v>
      </c>
      <c r="J63" s="165">
        <f t="shared" si="12"/>
        <v>-0.5</v>
      </c>
      <c r="K63" s="164">
        <f>H63/H53</f>
        <v>9.0090090090090091E-4</v>
      </c>
    </row>
    <row r="64" spans="2:11" x14ac:dyDescent="0.25">
      <c r="B64" s="162" t="s">
        <v>131</v>
      </c>
      <c r="C64" s="163">
        <v>20</v>
      </c>
      <c r="D64" s="163">
        <v>6</v>
      </c>
      <c r="E64" s="163">
        <v>21</v>
      </c>
      <c r="F64" s="163">
        <v>13</v>
      </c>
      <c r="G64" s="163">
        <v>16</v>
      </c>
      <c r="H64" s="163">
        <v>8</v>
      </c>
      <c r="I64" s="164">
        <f t="shared" si="11"/>
        <v>-0.5</v>
      </c>
      <c r="J64" s="165">
        <f t="shared" si="12"/>
        <v>-0.6</v>
      </c>
      <c r="K64" s="164">
        <f>H64/H53</f>
        <v>1.8018018018018018E-3</v>
      </c>
    </row>
    <row r="65" spans="2:11" x14ac:dyDescent="0.25">
      <c r="B65" s="168" t="s">
        <v>145</v>
      </c>
      <c r="C65" s="169">
        <f t="shared" ref="C65:H65" si="13">C57-SUM(C58:C64)</f>
        <v>861</v>
      </c>
      <c r="D65" s="169">
        <f t="shared" si="13"/>
        <v>77</v>
      </c>
      <c r="E65" s="169">
        <f t="shared" si="13"/>
        <v>672</v>
      </c>
      <c r="F65" s="169">
        <f t="shared" si="13"/>
        <v>905</v>
      </c>
      <c r="G65" s="169">
        <f t="shared" si="13"/>
        <v>1255</v>
      </c>
      <c r="H65" s="169">
        <f t="shared" si="13"/>
        <v>1024</v>
      </c>
      <c r="I65" s="170">
        <f t="shared" si="11"/>
        <v>-0.18406374501992029</v>
      </c>
      <c r="J65" s="171">
        <f t="shared" si="12"/>
        <v>0.18931475029036005</v>
      </c>
      <c r="K65" s="170">
        <f>H65/H53</f>
        <v>0.23063063063063063</v>
      </c>
    </row>
    <row r="66" spans="2:11" x14ac:dyDescent="0.25">
      <c r="B66" s="153" t="s">
        <v>47</v>
      </c>
      <c r="C66" s="174"/>
      <c r="D66" s="174"/>
      <c r="E66" s="174"/>
      <c r="F66" s="174"/>
      <c r="G66" s="174"/>
      <c r="H66" s="174"/>
      <c r="I66" s="175"/>
      <c r="J66" s="175"/>
      <c r="K66" s="175"/>
    </row>
    <row r="67" spans="2:11" x14ac:dyDescent="0.25">
      <c r="B67" s="154" t="s">
        <v>68</v>
      </c>
      <c r="C67" s="176">
        <v>14352</v>
      </c>
      <c r="D67" s="176">
        <v>4852</v>
      </c>
      <c r="E67" s="176">
        <v>14701</v>
      </c>
      <c r="F67" s="176">
        <v>16163</v>
      </c>
      <c r="G67" s="176">
        <v>19106</v>
      </c>
      <c r="H67" s="176">
        <v>27860</v>
      </c>
      <c r="I67" s="177">
        <f t="shared" ref="I67:I79" si="14">IFERROR(H67/G67-1,"-")</f>
        <v>0.45818067622736303</v>
      </c>
      <c r="J67" s="177">
        <f t="shared" ref="J67:J79" si="15">IFERROR(H67/C67-1,"-")</f>
        <v>0.94119286510590849</v>
      </c>
      <c r="K67" s="177">
        <f>H67/H67</f>
        <v>1</v>
      </c>
    </row>
    <row r="68" spans="2:11" x14ac:dyDescent="0.25">
      <c r="B68" s="157" t="s">
        <v>97</v>
      </c>
      <c r="C68" s="158">
        <v>3812</v>
      </c>
      <c r="D68" s="158">
        <v>3376</v>
      </c>
      <c r="E68" s="158">
        <v>4760</v>
      </c>
      <c r="F68" s="158">
        <v>1317</v>
      </c>
      <c r="G68" s="158">
        <v>1873</v>
      </c>
      <c r="H68" s="158">
        <v>5408</v>
      </c>
      <c r="I68" s="159">
        <f t="shared" si="14"/>
        <v>1.8873465029364658</v>
      </c>
      <c r="J68" s="160">
        <f t="shared" si="15"/>
        <v>0.41867785939139557</v>
      </c>
      <c r="K68" s="159">
        <f>H68/H67</f>
        <v>0.19411342426417802</v>
      </c>
    </row>
    <row r="69" spans="2:11" x14ac:dyDescent="0.25">
      <c r="B69" s="162" t="s">
        <v>103</v>
      </c>
      <c r="C69" s="163">
        <v>2220</v>
      </c>
      <c r="D69" s="163">
        <v>1137</v>
      </c>
      <c r="E69" s="163">
        <v>3722</v>
      </c>
      <c r="F69" s="163">
        <v>339</v>
      </c>
      <c r="G69" s="163">
        <v>132</v>
      </c>
      <c r="H69" s="163">
        <v>3070</v>
      </c>
      <c r="I69" s="164">
        <f t="shared" si="14"/>
        <v>22.257575757575758</v>
      </c>
      <c r="J69" s="165">
        <f t="shared" si="15"/>
        <v>0.38288288288288297</v>
      </c>
      <c r="K69" s="164">
        <f>H69/H67</f>
        <v>0.11019382627422829</v>
      </c>
    </row>
    <row r="70" spans="2:11" x14ac:dyDescent="0.25">
      <c r="B70" s="162" t="s">
        <v>100</v>
      </c>
      <c r="C70" s="163">
        <v>1592</v>
      </c>
      <c r="D70" s="163">
        <v>2239</v>
      </c>
      <c r="E70" s="163">
        <v>1038</v>
      </c>
      <c r="F70" s="163">
        <v>978</v>
      </c>
      <c r="G70" s="163">
        <v>1741</v>
      </c>
      <c r="H70" s="163">
        <v>2338</v>
      </c>
      <c r="I70" s="164">
        <f t="shared" si="14"/>
        <v>0.34290637564618032</v>
      </c>
      <c r="J70" s="165">
        <f t="shared" si="15"/>
        <v>0.46859296482412049</v>
      </c>
      <c r="K70" s="164">
        <f>H70/H67</f>
        <v>8.3919597989949746E-2</v>
      </c>
    </row>
    <row r="71" spans="2:11" x14ac:dyDescent="0.25">
      <c r="B71" s="157" t="s">
        <v>107</v>
      </c>
      <c r="C71" s="158">
        <v>10540</v>
      </c>
      <c r="D71" s="158">
        <v>1476</v>
      </c>
      <c r="E71" s="158">
        <v>9941</v>
      </c>
      <c r="F71" s="158">
        <v>14846</v>
      </c>
      <c r="G71" s="158">
        <v>17233</v>
      </c>
      <c r="H71" s="158">
        <v>22452</v>
      </c>
      <c r="I71" s="159">
        <f t="shared" si="14"/>
        <v>0.30284918470376598</v>
      </c>
      <c r="J71" s="160">
        <f t="shared" si="15"/>
        <v>1.130170777988615</v>
      </c>
      <c r="K71" s="159">
        <f>H71/H67</f>
        <v>0.80588657573582201</v>
      </c>
    </row>
    <row r="72" spans="2:11" x14ac:dyDescent="0.25">
      <c r="B72" s="162" t="s">
        <v>110</v>
      </c>
      <c r="C72" s="163">
        <v>4173</v>
      </c>
      <c r="D72" s="163">
        <v>555</v>
      </c>
      <c r="E72" s="163">
        <v>4955</v>
      </c>
      <c r="F72" s="163">
        <v>6243</v>
      </c>
      <c r="G72" s="163">
        <v>5025</v>
      </c>
      <c r="H72" s="163">
        <v>8352</v>
      </c>
      <c r="I72" s="164">
        <f t="shared" si="14"/>
        <v>0.66208955223880595</v>
      </c>
      <c r="J72" s="165">
        <f t="shared" si="15"/>
        <v>1.0014378145219265</v>
      </c>
      <c r="K72" s="164">
        <f>H72/H67</f>
        <v>0.29978463747307971</v>
      </c>
    </row>
    <row r="73" spans="2:11" x14ac:dyDescent="0.25">
      <c r="B73" s="162" t="s">
        <v>113</v>
      </c>
      <c r="C73" s="163">
        <v>1605</v>
      </c>
      <c r="D73" s="163">
        <v>116</v>
      </c>
      <c r="E73" s="163">
        <v>1083</v>
      </c>
      <c r="F73" s="163">
        <v>445</v>
      </c>
      <c r="G73" s="163">
        <v>879</v>
      </c>
      <c r="H73" s="163">
        <v>1231</v>
      </c>
      <c r="I73" s="164">
        <f t="shared" si="14"/>
        <v>0.40045506257110364</v>
      </c>
      <c r="J73" s="165">
        <f t="shared" si="15"/>
        <v>-0.23302180685358254</v>
      </c>
      <c r="K73" s="164">
        <f>H73/H67</f>
        <v>4.4185211773151468E-2</v>
      </c>
    </row>
    <row r="74" spans="2:11" x14ac:dyDescent="0.25">
      <c r="B74" s="162" t="s">
        <v>116</v>
      </c>
      <c r="C74" s="163">
        <v>1541</v>
      </c>
      <c r="D74" s="163">
        <v>222</v>
      </c>
      <c r="E74" s="163">
        <v>951</v>
      </c>
      <c r="F74" s="163">
        <v>3483</v>
      </c>
      <c r="G74" s="163">
        <v>4362</v>
      </c>
      <c r="H74" s="163">
        <v>4324</v>
      </c>
      <c r="I74" s="164">
        <f t="shared" si="14"/>
        <v>-8.7116001834021128E-3</v>
      </c>
      <c r="J74" s="165">
        <f t="shared" si="15"/>
        <v>1.8059701492537314</v>
      </c>
      <c r="K74" s="164">
        <f>H74/H67</f>
        <v>0.1552045944005743</v>
      </c>
    </row>
    <row r="75" spans="2:11" x14ac:dyDescent="0.25">
      <c r="B75" s="162" t="s">
        <v>123</v>
      </c>
      <c r="C75" s="163">
        <v>176</v>
      </c>
      <c r="D75" s="163">
        <v>9</v>
      </c>
      <c r="E75" s="163">
        <v>1092</v>
      </c>
      <c r="F75" s="163">
        <v>280</v>
      </c>
      <c r="G75" s="163">
        <v>418</v>
      </c>
      <c r="H75" s="163">
        <v>1121</v>
      </c>
      <c r="I75" s="164">
        <f t="shared" si="14"/>
        <v>1.6818181818181817</v>
      </c>
      <c r="J75" s="165">
        <f t="shared" si="15"/>
        <v>5.3693181818181817</v>
      </c>
      <c r="K75" s="164">
        <f>H75/H67</f>
        <v>4.0236898779612347E-2</v>
      </c>
    </row>
    <row r="76" spans="2:11" x14ac:dyDescent="0.25">
      <c r="B76" s="162" t="s">
        <v>119</v>
      </c>
      <c r="C76" s="163">
        <v>268</v>
      </c>
      <c r="D76" s="163">
        <v>149</v>
      </c>
      <c r="E76" s="163">
        <v>267</v>
      </c>
      <c r="F76" s="163">
        <v>213</v>
      </c>
      <c r="G76" s="163">
        <v>304</v>
      </c>
      <c r="H76" s="163">
        <v>590</v>
      </c>
      <c r="I76" s="164">
        <f t="shared" si="14"/>
        <v>0.94078947368421062</v>
      </c>
      <c r="J76" s="165">
        <f t="shared" si="15"/>
        <v>1.2014925373134329</v>
      </c>
      <c r="K76" s="164">
        <f>H76/H67</f>
        <v>2.1177315147164394E-2</v>
      </c>
    </row>
    <row r="77" spans="2:11" x14ac:dyDescent="0.25">
      <c r="B77" s="162" t="s">
        <v>128</v>
      </c>
      <c r="C77" s="163">
        <v>360</v>
      </c>
      <c r="D77" s="163">
        <v>2</v>
      </c>
      <c r="E77" s="163">
        <v>110</v>
      </c>
      <c r="F77" s="163">
        <v>352</v>
      </c>
      <c r="G77" s="163">
        <v>284</v>
      </c>
      <c r="H77" s="163">
        <v>256</v>
      </c>
      <c r="I77" s="164">
        <f t="shared" si="14"/>
        <v>-9.8591549295774628E-2</v>
      </c>
      <c r="J77" s="165">
        <f t="shared" si="15"/>
        <v>-0.28888888888888886</v>
      </c>
      <c r="K77" s="164">
        <f>H77/H67</f>
        <v>9.1888011486001443E-3</v>
      </c>
    </row>
    <row r="78" spans="2:11" x14ac:dyDescent="0.25">
      <c r="B78" s="162" t="s">
        <v>131</v>
      </c>
      <c r="C78" s="163">
        <v>292</v>
      </c>
      <c r="D78" s="163">
        <v>77</v>
      </c>
      <c r="E78" s="163">
        <v>55</v>
      </c>
      <c r="F78" s="163">
        <v>48</v>
      </c>
      <c r="G78" s="163">
        <v>95</v>
      </c>
      <c r="H78" s="163">
        <v>150</v>
      </c>
      <c r="I78" s="164">
        <f t="shared" si="14"/>
        <v>0.57894736842105265</v>
      </c>
      <c r="J78" s="165">
        <f t="shared" si="15"/>
        <v>-0.48630136986301364</v>
      </c>
      <c r="K78" s="164">
        <f>H78/H67</f>
        <v>5.3840631730078968E-3</v>
      </c>
    </row>
    <row r="79" spans="2:11" x14ac:dyDescent="0.25">
      <c r="B79" s="168" t="s">
        <v>145</v>
      </c>
      <c r="C79" s="169">
        <f t="shared" ref="C79:H79" si="16">C71-SUM(C72:C78)</f>
        <v>2125</v>
      </c>
      <c r="D79" s="169">
        <f t="shared" si="16"/>
        <v>346</v>
      </c>
      <c r="E79" s="169">
        <f t="shared" si="16"/>
        <v>1428</v>
      </c>
      <c r="F79" s="169">
        <f t="shared" si="16"/>
        <v>3782</v>
      </c>
      <c r="G79" s="169">
        <f t="shared" si="16"/>
        <v>5866</v>
      </c>
      <c r="H79" s="169">
        <f t="shared" si="16"/>
        <v>6428</v>
      </c>
      <c r="I79" s="170">
        <f t="shared" si="14"/>
        <v>9.5806341629730563E-2</v>
      </c>
      <c r="J79" s="171">
        <f t="shared" si="15"/>
        <v>2.024941176470588</v>
      </c>
      <c r="K79" s="170">
        <f>H79/H67</f>
        <v>0.23072505384063172</v>
      </c>
    </row>
    <row r="80" spans="2:11" x14ac:dyDescent="0.25">
      <c r="B80" s="153" t="s">
        <v>48</v>
      </c>
      <c r="C80" s="174"/>
      <c r="D80" s="174"/>
      <c r="E80" s="174"/>
      <c r="F80" s="174"/>
      <c r="G80" s="174"/>
      <c r="H80" s="174"/>
      <c r="I80" s="175"/>
      <c r="J80" s="175"/>
      <c r="K80" s="175"/>
    </row>
    <row r="81" spans="2:11" x14ac:dyDescent="0.25">
      <c r="B81" s="154" t="s">
        <v>68</v>
      </c>
      <c r="C81" s="176">
        <v>77618</v>
      </c>
      <c r="D81" s="176">
        <v>15991</v>
      </c>
      <c r="E81" s="176">
        <v>58767</v>
      </c>
      <c r="F81" s="176">
        <v>73725</v>
      </c>
      <c r="G81" s="176">
        <v>81280</v>
      </c>
      <c r="H81" s="176">
        <v>93990</v>
      </c>
      <c r="I81" s="177">
        <f t="shared" ref="I81:I93" si="17">IFERROR(H81/G81-1,"-")</f>
        <v>0.15637303149606296</v>
      </c>
      <c r="J81" s="177">
        <f t="shared" ref="J81:J93" si="18">IFERROR(H81/C81-1,"-")</f>
        <v>0.21093045427606993</v>
      </c>
      <c r="K81" s="177">
        <f>H81/H81</f>
        <v>1</v>
      </c>
    </row>
    <row r="82" spans="2:11" x14ac:dyDescent="0.25">
      <c r="B82" s="157" t="s">
        <v>97</v>
      </c>
      <c r="C82" s="158">
        <v>31422</v>
      </c>
      <c r="D82" s="158">
        <v>11519</v>
      </c>
      <c r="E82" s="158">
        <v>26313</v>
      </c>
      <c r="F82" s="158">
        <v>33919</v>
      </c>
      <c r="G82" s="158">
        <v>29650</v>
      </c>
      <c r="H82" s="158">
        <v>33511</v>
      </c>
      <c r="I82" s="159">
        <f t="shared" si="17"/>
        <v>0.13021922428330512</v>
      </c>
      <c r="J82" s="160">
        <f t="shared" si="18"/>
        <v>6.6482082617274507E-2</v>
      </c>
      <c r="K82" s="159">
        <f>H82/H81</f>
        <v>0.35653792956697522</v>
      </c>
    </row>
    <row r="83" spans="2:11" x14ac:dyDescent="0.25">
      <c r="B83" s="162" t="s">
        <v>103</v>
      </c>
      <c r="C83" s="163">
        <v>6626</v>
      </c>
      <c r="D83" s="163">
        <v>4533</v>
      </c>
      <c r="E83" s="163">
        <v>10331</v>
      </c>
      <c r="F83" s="163">
        <v>11235</v>
      </c>
      <c r="G83" s="163">
        <v>6821</v>
      </c>
      <c r="H83" s="163">
        <v>8344</v>
      </c>
      <c r="I83" s="164">
        <f t="shared" si="17"/>
        <v>0.22328104383521485</v>
      </c>
      <c r="J83" s="165">
        <f t="shared" si="18"/>
        <v>0.25928161786900095</v>
      </c>
      <c r="K83" s="164">
        <f>H83/H81</f>
        <v>8.8775401638472182E-2</v>
      </c>
    </row>
    <row r="84" spans="2:11" x14ac:dyDescent="0.25">
      <c r="B84" s="162" t="s">
        <v>100</v>
      </c>
      <c r="C84" s="163">
        <v>24796</v>
      </c>
      <c r="D84" s="163">
        <v>6986</v>
      </c>
      <c r="E84" s="163">
        <v>15982</v>
      </c>
      <c r="F84" s="163">
        <v>22684</v>
      </c>
      <c r="G84" s="163">
        <v>22829</v>
      </c>
      <c r="H84" s="163">
        <v>25167</v>
      </c>
      <c r="I84" s="164">
        <f t="shared" si="17"/>
        <v>0.10241359674098738</v>
      </c>
      <c r="J84" s="165">
        <f t="shared" si="18"/>
        <v>1.4962090659783822E-2</v>
      </c>
      <c r="K84" s="164">
        <f>H84/H81</f>
        <v>0.26776252792850302</v>
      </c>
    </row>
    <row r="85" spans="2:11" x14ac:dyDescent="0.25">
      <c r="B85" s="157" t="s">
        <v>107</v>
      </c>
      <c r="C85" s="158">
        <v>46196</v>
      </c>
      <c r="D85" s="158">
        <v>4472</v>
      </c>
      <c r="E85" s="158">
        <v>32454</v>
      </c>
      <c r="F85" s="158">
        <v>39806</v>
      </c>
      <c r="G85" s="158">
        <v>51630</v>
      </c>
      <c r="H85" s="158">
        <v>60479</v>
      </c>
      <c r="I85" s="159">
        <f t="shared" si="17"/>
        <v>0.1713926012008522</v>
      </c>
      <c r="J85" s="160">
        <f t="shared" si="18"/>
        <v>0.30918261321326512</v>
      </c>
      <c r="K85" s="159">
        <f>H85/H81</f>
        <v>0.64346207043302484</v>
      </c>
    </row>
    <row r="86" spans="2:11" x14ac:dyDescent="0.25">
      <c r="B86" s="162" t="s">
        <v>110</v>
      </c>
      <c r="C86" s="163">
        <v>8071</v>
      </c>
      <c r="D86" s="163">
        <v>746</v>
      </c>
      <c r="E86" s="163">
        <v>4595</v>
      </c>
      <c r="F86" s="163">
        <v>8377</v>
      </c>
      <c r="G86" s="163">
        <v>11393</v>
      </c>
      <c r="H86" s="163">
        <v>12978</v>
      </c>
      <c r="I86" s="164">
        <f t="shared" si="17"/>
        <v>0.13912051259545333</v>
      </c>
      <c r="J86" s="165">
        <f t="shared" si="18"/>
        <v>0.60797918473547274</v>
      </c>
      <c r="K86" s="164">
        <f>H86/H81</f>
        <v>0.13807851899138207</v>
      </c>
    </row>
    <row r="87" spans="2:11" x14ac:dyDescent="0.25">
      <c r="B87" s="162" t="s">
        <v>113</v>
      </c>
      <c r="C87" s="163">
        <v>16236</v>
      </c>
      <c r="D87" s="163">
        <v>421</v>
      </c>
      <c r="E87" s="163">
        <v>11137</v>
      </c>
      <c r="F87" s="163">
        <v>11583</v>
      </c>
      <c r="G87" s="163">
        <v>13286</v>
      </c>
      <c r="H87" s="163">
        <v>16010</v>
      </c>
      <c r="I87" s="164">
        <f t="shared" si="17"/>
        <v>0.20502784886346537</v>
      </c>
      <c r="J87" s="165">
        <f t="shared" si="18"/>
        <v>-1.3919684651391928E-2</v>
      </c>
      <c r="K87" s="164">
        <f>H87/H81</f>
        <v>0.17033726992233217</v>
      </c>
    </row>
    <row r="88" spans="2:11" x14ac:dyDescent="0.25">
      <c r="B88" s="162" t="s">
        <v>116</v>
      </c>
      <c r="C88" s="163">
        <v>3045</v>
      </c>
      <c r="D88" s="163">
        <v>904</v>
      </c>
      <c r="E88" s="163">
        <v>3193</v>
      </c>
      <c r="F88" s="163">
        <v>3143</v>
      </c>
      <c r="G88" s="163">
        <v>5624</v>
      </c>
      <c r="H88" s="163">
        <v>6818</v>
      </c>
      <c r="I88" s="164">
        <f t="shared" si="17"/>
        <v>0.21230440967283082</v>
      </c>
      <c r="J88" s="165">
        <f t="shared" si="18"/>
        <v>1.2390804597701148</v>
      </c>
      <c r="K88" s="164">
        <f>H88/H81</f>
        <v>7.2539631875731467E-2</v>
      </c>
    </row>
    <row r="89" spans="2:11" x14ac:dyDescent="0.25">
      <c r="B89" s="162" t="s">
        <v>123</v>
      </c>
      <c r="C89" s="163">
        <v>852</v>
      </c>
      <c r="D89" s="163">
        <v>53</v>
      </c>
      <c r="E89" s="163">
        <v>1259</v>
      </c>
      <c r="F89" s="163">
        <v>1106</v>
      </c>
      <c r="G89" s="163">
        <v>1670</v>
      </c>
      <c r="H89" s="163">
        <v>2507</v>
      </c>
      <c r="I89" s="164">
        <f t="shared" si="17"/>
        <v>0.50119760479041919</v>
      </c>
      <c r="J89" s="165">
        <f t="shared" si="18"/>
        <v>1.942488262910798</v>
      </c>
      <c r="K89" s="164">
        <f>H89/H81</f>
        <v>2.6673050324502606E-2</v>
      </c>
    </row>
    <row r="90" spans="2:11" x14ac:dyDescent="0.25">
      <c r="B90" s="162" t="s">
        <v>119</v>
      </c>
      <c r="C90" s="163">
        <v>505</v>
      </c>
      <c r="D90" s="163">
        <v>205</v>
      </c>
      <c r="E90" s="163">
        <v>1067</v>
      </c>
      <c r="F90" s="163">
        <v>498</v>
      </c>
      <c r="G90" s="163">
        <v>809</v>
      </c>
      <c r="H90" s="163">
        <v>1014</v>
      </c>
      <c r="I90" s="164">
        <f t="shared" si="17"/>
        <v>0.25339925834363419</v>
      </c>
      <c r="J90" s="165">
        <f t="shared" si="18"/>
        <v>1.0079207920792079</v>
      </c>
      <c r="K90" s="164">
        <f>H90/H81</f>
        <v>1.0788381742738589E-2</v>
      </c>
    </row>
    <row r="91" spans="2:11" x14ac:dyDescent="0.25">
      <c r="B91" s="162" t="s">
        <v>128</v>
      </c>
      <c r="C91" s="163">
        <v>786</v>
      </c>
      <c r="D91" s="163">
        <v>7</v>
      </c>
      <c r="E91" s="163">
        <v>491</v>
      </c>
      <c r="F91" s="163">
        <v>960</v>
      </c>
      <c r="G91" s="163">
        <v>719</v>
      </c>
      <c r="H91" s="163">
        <v>675</v>
      </c>
      <c r="I91" s="164">
        <f t="shared" si="17"/>
        <v>-6.1196105702364445E-2</v>
      </c>
      <c r="J91" s="165">
        <f t="shared" si="18"/>
        <v>-0.14122137404580148</v>
      </c>
      <c r="K91" s="164">
        <f>H91/H81</f>
        <v>7.1816150654324925E-3</v>
      </c>
    </row>
    <row r="92" spans="2:11" x14ac:dyDescent="0.25">
      <c r="B92" s="162" t="s">
        <v>131</v>
      </c>
      <c r="C92" s="163">
        <v>1449</v>
      </c>
      <c r="D92" s="163">
        <v>50</v>
      </c>
      <c r="E92" s="163">
        <v>358</v>
      </c>
      <c r="F92" s="163">
        <v>978</v>
      </c>
      <c r="G92" s="163">
        <v>878</v>
      </c>
      <c r="H92" s="163">
        <v>644</v>
      </c>
      <c r="I92" s="164">
        <f t="shared" si="17"/>
        <v>-0.26651480637813207</v>
      </c>
      <c r="J92" s="165">
        <f t="shared" si="18"/>
        <v>-0.55555555555555558</v>
      </c>
      <c r="K92" s="164">
        <f>H92/H81</f>
        <v>6.8517927439089264E-3</v>
      </c>
    </row>
    <row r="93" spans="2:11" x14ac:dyDescent="0.25">
      <c r="B93" s="168" t="s">
        <v>145</v>
      </c>
      <c r="C93" s="169">
        <f t="shared" ref="C93:H93" si="19">C85-SUM(C86:C92)</f>
        <v>15252</v>
      </c>
      <c r="D93" s="169">
        <f t="shared" si="19"/>
        <v>2086</v>
      </c>
      <c r="E93" s="169">
        <f t="shared" si="19"/>
        <v>10354</v>
      </c>
      <c r="F93" s="169">
        <f t="shared" si="19"/>
        <v>13161</v>
      </c>
      <c r="G93" s="169">
        <f t="shared" si="19"/>
        <v>17251</v>
      </c>
      <c r="H93" s="169">
        <f t="shared" si="19"/>
        <v>19833</v>
      </c>
      <c r="I93" s="170">
        <f t="shared" si="17"/>
        <v>0.14967248275462297</v>
      </c>
      <c r="J93" s="171">
        <f t="shared" si="18"/>
        <v>0.30035405192761599</v>
      </c>
      <c r="K93" s="170">
        <f>H93/H81</f>
        <v>0.21101180976699649</v>
      </c>
    </row>
    <row r="94" spans="2:11" x14ac:dyDescent="0.25">
      <c r="B94" s="153" t="s">
        <v>49</v>
      </c>
      <c r="C94" s="174"/>
      <c r="D94" s="174"/>
      <c r="E94" s="174"/>
      <c r="F94" s="174"/>
      <c r="G94" s="174"/>
      <c r="H94" s="174"/>
      <c r="I94" s="175"/>
      <c r="J94" s="175"/>
      <c r="K94" s="175"/>
    </row>
    <row r="95" spans="2:11" x14ac:dyDescent="0.25">
      <c r="B95" s="154" t="s">
        <v>68</v>
      </c>
      <c r="C95" s="176">
        <v>4820</v>
      </c>
      <c r="D95" s="176">
        <v>1810</v>
      </c>
      <c r="E95" s="176">
        <v>3518</v>
      </c>
      <c r="F95" s="176">
        <v>4228</v>
      </c>
      <c r="G95" s="176">
        <v>4556</v>
      </c>
      <c r="H95" s="176">
        <v>5166</v>
      </c>
      <c r="I95" s="177">
        <f t="shared" ref="I95:I107" si="20">IFERROR(H95/G95-1,"-")</f>
        <v>0.13388937664618084</v>
      </c>
      <c r="J95" s="177">
        <f t="shared" ref="J95:J107" si="21">IFERROR(H95/C95-1,"-")</f>
        <v>7.1784232365145195E-2</v>
      </c>
      <c r="K95" s="177">
        <f>H95/H95</f>
        <v>1</v>
      </c>
    </row>
    <row r="96" spans="2:11" x14ac:dyDescent="0.25">
      <c r="B96" s="157" t="s">
        <v>97</v>
      </c>
      <c r="C96" s="158">
        <v>3230</v>
      </c>
      <c r="D96" s="158">
        <v>1384</v>
      </c>
      <c r="E96" s="158">
        <v>2160</v>
      </c>
      <c r="F96" s="158">
        <v>2626</v>
      </c>
      <c r="G96" s="158">
        <v>2873</v>
      </c>
      <c r="H96" s="158">
        <v>3292</v>
      </c>
      <c r="I96" s="159">
        <f t="shared" si="20"/>
        <v>0.14584058475461181</v>
      </c>
      <c r="J96" s="160">
        <f t="shared" si="21"/>
        <v>1.9195046439628438E-2</v>
      </c>
      <c r="K96" s="159">
        <f>H96/H95</f>
        <v>0.63724351529229573</v>
      </c>
    </row>
    <row r="97" spans="2:11" x14ac:dyDescent="0.25">
      <c r="B97" s="162" t="s">
        <v>103</v>
      </c>
      <c r="C97" s="163">
        <v>1722</v>
      </c>
      <c r="D97" s="163">
        <v>566</v>
      </c>
      <c r="E97" s="163">
        <v>1201</v>
      </c>
      <c r="F97" s="163">
        <v>1070</v>
      </c>
      <c r="G97" s="163">
        <v>677</v>
      </c>
      <c r="H97" s="163">
        <v>971</v>
      </c>
      <c r="I97" s="164">
        <f t="shared" si="20"/>
        <v>0.43426883308714914</v>
      </c>
      <c r="J97" s="165">
        <f t="shared" si="21"/>
        <v>-0.43612078977932633</v>
      </c>
      <c r="K97" s="164">
        <f>H97/H95</f>
        <v>0.18795973674022454</v>
      </c>
    </row>
    <row r="98" spans="2:11" x14ac:dyDescent="0.25">
      <c r="B98" s="162" t="s">
        <v>100</v>
      </c>
      <c r="C98" s="163">
        <v>1508</v>
      </c>
      <c r="D98" s="163">
        <v>818</v>
      </c>
      <c r="E98" s="163">
        <v>959</v>
      </c>
      <c r="F98" s="163">
        <v>1556</v>
      </c>
      <c r="G98" s="163">
        <v>2196</v>
      </c>
      <c r="H98" s="163">
        <v>2321</v>
      </c>
      <c r="I98" s="164">
        <f t="shared" si="20"/>
        <v>5.6921675774134872E-2</v>
      </c>
      <c r="J98" s="165">
        <f t="shared" si="21"/>
        <v>0.53912466843501328</v>
      </c>
      <c r="K98" s="164">
        <f>H98/H95</f>
        <v>0.44928377855207124</v>
      </c>
    </row>
    <row r="99" spans="2:11" x14ac:dyDescent="0.25">
      <c r="B99" s="157" t="s">
        <v>107</v>
      </c>
      <c r="C99" s="158">
        <v>1590</v>
      </c>
      <c r="D99" s="158">
        <v>426</v>
      </c>
      <c r="E99" s="158">
        <v>1358</v>
      </c>
      <c r="F99" s="158">
        <v>1602</v>
      </c>
      <c r="G99" s="158">
        <v>1683</v>
      </c>
      <c r="H99" s="158">
        <v>1874</v>
      </c>
      <c r="I99" s="159">
        <f t="shared" si="20"/>
        <v>0.11348781937017227</v>
      </c>
      <c r="J99" s="160">
        <f t="shared" si="21"/>
        <v>0.17861635220125782</v>
      </c>
      <c r="K99" s="159">
        <f>H99/H95</f>
        <v>0.36275648470770422</v>
      </c>
    </row>
    <row r="100" spans="2:11" x14ac:dyDescent="0.25">
      <c r="B100" s="162" t="s">
        <v>110</v>
      </c>
      <c r="C100" s="163">
        <v>143</v>
      </c>
      <c r="D100" s="163">
        <v>53</v>
      </c>
      <c r="E100" s="163">
        <v>172</v>
      </c>
      <c r="F100" s="163">
        <v>182</v>
      </c>
      <c r="G100" s="163">
        <v>194</v>
      </c>
      <c r="H100" s="163">
        <v>216</v>
      </c>
      <c r="I100" s="164">
        <f t="shared" si="20"/>
        <v>0.11340206185567014</v>
      </c>
      <c r="J100" s="165">
        <f t="shared" si="21"/>
        <v>0.51048951048951041</v>
      </c>
      <c r="K100" s="164">
        <f>H100/H95</f>
        <v>4.1811846689895474E-2</v>
      </c>
    </row>
    <row r="101" spans="2:11" x14ac:dyDescent="0.25">
      <c r="B101" s="162" t="s">
        <v>113</v>
      </c>
      <c r="C101" s="163">
        <v>415</v>
      </c>
      <c r="D101" s="163">
        <v>41</v>
      </c>
      <c r="E101" s="163">
        <v>463</v>
      </c>
      <c r="F101" s="163">
        <v>360</v>
      </c>
      <c r="G101" s="163">
        <v>335</v>
      </c>
      <c r="H101" s="163">
        <v>363</v>
      </c>
      <c r="I101" s="164">
        <f t="shared" si="20"/>
        <v>8.3582089552238781E-2</v>
      </c>
      <c r="J101" s="165">
        <f t="shared" si="21"/>
        <v>-0.12530120481927709</v>
      </c>
      <c r="K101" s="164">
        <f>H101/H95</f>
        <v>7.0267131242741004E-2</v>
      </c>
    </row>
    <row r="102" spans="2:11" x14ac:dyDescent="0.25">
      <c r="B102" s="162" t="s">
        <v>116</v>
      </c>
      <c r="C102" s="163">
        <v>334</v>
      </c>
      <c r="D102" s="163">
        <v>154</v>
      </c>
      <c r="E102" s="163">
        <v>208</v>
      </c>
      <c r="F102" s="163">
        <v>224</v>
      </c>
      <c r="G102" s="163">
        <v>298</v>
      </c>
      <c r="H102" s="163">
        <v>300</v>
      </c>
      <c r="I102" s="164">
        <f t="shared" si="20"/>
        <v>6.7114093959732557E-3</v>
      </c>
      <c r="J102" s="165">
        <f t="shared" si="21"/>
        <v>-0.10179640718562877</v>
      </c>
      <c r="K102" s="164">
        <f>H102/H95</f>
        <v>5.8072009291521488E-2</v>
      </c>
    </row>
    <row r="103" spans="2:11" x14ac:dyDescent="0.25">
      <c r="B103" s="162" t="s">
        <v>123</v>
      </c>
      <c r="C103" s="163">
        <v>73</v>
      </c>
      <c r="D103" s="163">
        <v>4</v>
      </c>
      <c r="E103" s="163">
        <v>49</v>
      </c>
      <c r="F103" s="163">
        <v>84</v>
      </c>
      <c r="G103" s="163">
        <v>72</v>
      </c>
      <c r="H103" s="163">
        <v>81</v>
      </c>
      <c r="I103" s="164">
        <f t="shared" si="20"/>
        <v>0.125</v>
      </c>
      <c r="J103" s="165">
        <f t="shared" si="21"/>
        <v>0.1095890410958904</v>
      </c>
      <c r="K103" s="164">
        <f>H103/H95</f>
        <v>1.5679442508710801E-2</v>
      </c>
    </row>
    <row r="104" spans="2:11" x14ac:dyDescent="0.25">
      <c r="B104" s="162" t="s">
        <v>119</v>
      </c>
      <c r="C104" s="163">
        <v>27</v>
      </c>
      <c r="D104" s="163">
        <v>39</v>
      </c>
      <c r="E104" s="163">
        <v>66</v>
      </c>
      <c r="F104" s="163">
        <v>40</v>
      </c>
      <c r="G104" s="163">
        <v>45</v>
      </c>
      <c r="H104" s="163">
        <v>59</v>
      </c>
      <c r="I104" s="164">
        <f t="shared" si="20"/>
        <v>0.31111111111111112</v>
      </c>
      <c r="J104" s="165">
        <f t="shared" si="21"/>
        <v>1.1851851851851851</v>
      </c>
      <c r="K104" s="164">
        <f>H104/H95</f>
        <v>1.1420828493999226E-2</v>
      </c>
    </row>
    <row r="105" spans="2:11" x14ac:dyDescent="0.25">
      <c r="B105" s="162" t="s">
        <v>128</v>
      </c>
      <c r="C105" s="163">
        <v>12</v>
      </c>
      <c r="D105" s="163">
        <v>0</v>
      </c>
      <c r="E105" s="163">
        <v>31</v>
      </c>
      <c r="F105" s="163">
        <v>14</v>
      </c>
      <c r="G105" s="163">
        <v>6</v>
      </c>
      <c r="H105" s="163">
        <v>10</v>
      </c>
      <c r="I105" s="164">
        <f t="shared" si="20"/>
        <v>0.66666666666666674</v>
      </c>
      <c r="J105" s="165">
        <f t="shared" si="21"/>
        <v>-0.16666666666666663</v>
      </c>
      <c r="K105" s="164">
        <f>H105/H95</f>
        <v>1.9357336430507162E-3</v>
      </c>
    </row>
    <row r="106" spans="2:11" x14ac:dyDescent="0.25">
      <c r="B106" s="162" t="s">
        <v>131</v>
      </c>
      <c r="C106" s="163">
        <v>22</v>
      </c>
      <c r="D106" s="163">
        <v>4</v>
      </c>
      <c r="E106" s="163">
        <v>6</v>
      </c>
      <c r="F106" s="163">
        <v>11</v>
      </c>
      <c r="G106" s="163">
        <v>16</v>
      </c>
      <c r="H106" s="163">
        <v>27</v>
      </c>
      <c r="I106" s="164">
        <f t="shared" si="20"/>
        <v>0.6875</v>
      </c>
      <c r="J106" s="165">
        <f t="shared" si="21"/>
        <v>0.22727272727272729</v>
      </c>
      <c r="K106" s="164">
        <f>H106/H95</f>
        <v>5.2264808362369342E-3</v>
      </c>
    </row>
    <row r="107" spans="2:11" x14ac:dyDescent="0.25">
      <c r="B107" s="168" t="s">
        <v>145</v>
      </c>
      <c r="C107" s="169">
        <f t="shared" ref="C107:H107" si="22">C99-SUM(C100:C106)</f>
        <v>564</v>
      </c>
      <c r="D107" s="169">
        <f t="shared" si="22"/>
        <v>131</v>
      </c>
      <c r="E107" s="169">
        <f t="shared" si="22"/>
        <v>363</v>
      </c>
      <c r="F107" s="169">
        <f t="shared" si="22"/>
        <v>687</v>
      </c>
      <c r="G107" s="169">
        <f t="shared" si="22"/>
        <v>717</v>
      </c>
      <c r="H107" s="169">
        <f t="shared" si="22"/>
        <v>818</v>
      </c>
      <c r="I107" s="170">
        <f t="shared" si="20"/>
        <v>0.14086471408647139</v>
      </c>
      <c r="J107" s="171">
        <f t="shared" si="21"/>
        <v>0.45035460992907805</v>
      </c>
      <c r="K107" s="170">
        <f>H107/H95</f>
        <v>0.1583430120015486</v>
      </c>
    </row>
    <row r="108" spans="2:11" x14ac:dyDescent="0.25">
      <c r="B108" s="153" t="s">
        <v>50</v>
      </c>
      <c r="C108" s="174"/>
      <c r="D108" s="174"/>
      <c r="E108" s="174"/>
      <c r="F108" s="174"/>
      <c r="G108" s="174"/>
      <c r="H108" s="174"/>
      <c r="I108" s="175"/>
      <c r="J108" s="175"/>
      <c r="K108" s="175"/>
    </row>
    <row r="109" spans="2:11" x14ac:dyDescent="0.25">
      <c r="B109" s="154" t="s">
        <v>68</v>
      </c>
      <c r="C109" s="176">
        <v>14064</v>
      </c>
      <c r="D109" s="176">
        <v>5132</v>
      </c>
      <c r="E109" s="176">
        <v>15495</v>
      </c>
      <c r="F109" s="176">
        <v>22985</v>
      </c>
      <c r="G109" s="176">
        <v>29771</v>
      </c>
      <c r="H109" s="176">
        <v>24336</v>
      </c>
      <c r="I109" s="177">
        <f t="shared" ref="I109:I121" si="23">IFERROR(H109/G109-1,"-")</f>
        <v>-0.18256020959994623</v>
      </c>
      <c r="J109" s="177">
        <f t="shared" ref="J109:J121" si="24">IFERROR(H109/C109-1,"-")</f>
        <v>0.7303754266211604</v>
      </c>
      <c r="K109" s="177">
        <f>H109/H109</f>
        <v>1</v>
      </c>
    </row>
    <row r="110" spans="2:11" x14ac:dyDescent="0.25">
      <c r="B110" s="157" t="s">
        <v>97</v>
      </c>
      <c r="C110" s="158">
        <v>3003</v>
      </c>
      <c r="D110" s="158">
        <v>2597</v>
      </c>
      <c r="E110" s="158">
        <v>2156</v>
      </c>
      <c r="F110" s="158">
        <v>4883</v>
      </c>
      <c r="G110" s="158">
        <v>6370</v>
      </c>
      <c r="H110" s="158">
        <v>4123</v>
      </c>
      <c r="I110" s="159">
        <f t="shared" si="23"/>
        <v>-0.35274725274725272</v>
      </c>
      <c r="J110" s="160">
        <f t="shared" si="24"/>
        <v>0.37296037296037299</v>
      </c>
      <c r="K110" s="159">
        <f>H110/H109</f>
        <v>0.1694197896120973</v>
      </c>
    </row>
    <row r="111" spans="2:11" x14ac:dyDescent="0.25">
      <c r="B111" s="162" t="s">
        <v>103</v>
      </c>
      <c r="C111" s="163">
        <v>1255</v>
      </c>
      <c r="D111" s="163">
        <v>729</v>
      </c>
      <c r="E111" s="163">
        <v>341</v>
      </c>
      <c r="F111" s="163">
        <v>1566</v>
      </c>
      <c r="G111" s="163">
        <v>1565</v>
      </c>
      <c r="H111" s="163">
        <v>1459</v>
      </c>
      <c r="I111" s="164">
        <f t="shared" si="23"/>
        <v>-6.7731629392971282E-2</v>
      </c>
      <c r="J111" s="165">
        <f t="shared" si="24"/>
        <v>0.16254980079681269</v>
      </c>
      <c r="K111" s="164">
        <f>H111/H109</f>
        <v>5.9952333990795532E-2</v>
      </c>
    </row>
    <row r="112" spans="2:11" x14ac:dyDescent="0.25">
      <c r="B112" s="162" t="s">
        <v>100</v>
      </c>
      <c r="C112" s="163">
        <v>1748</v>
      </c>
      <c r="D112" s="163">
        <v>1868</v>
      </c>
      <c r="E112" s="163">
        <v>1815</v>
      </c>
      <c r="F112" s="163">
        <v>3317</v>
      </c>
      <c r="G112" s="163">
        <v>4805</v>
      </c>
      <c r="H112" s="163">
        <v>2664</v>
      </c>
      <c r="I112" s="164">
        <f t="shared" si="23"/>
        <v>-0.4455775234131113</v>
      </c>
      <c r="J112" s="165">
        <f t="shared" si="24"/>
        <v>0.52402745995423339</v>
      </c>
      <c r="K112" s="164">
        <f>H112/H109</f>
        <v>0.10946745562130178</v>
      </c>
    </row>
    <row r="113" spans="2:11" x14ac:dyDescent="0.25">
      <c r="B113" s="157" t="s">
        <v>107</v>
      </c>
      <c r="C113" s="158">
        <v>11061</v>
      </c>
      <c r="D113" s="158">
        <v>2535</v>
      </c>
      <c r="E113" s="158">
        <v>13339</v>
      </c>
      <c r="F113" s="158">
        <v>18102</v>
      </c>
      <c r="G113" s="158">
        <v>23401</v>
      </c>
      <c r="H113" s="158">
        <v>20213</v>
      </c>
      <c r="I113" s="159">
        <f t="shared" si="23"/>
        <v>-0.13623349429511555</v>
      </c>
      <c r="J113" s="160">
        <f t="shared" si="24"/>
        <v>0.82741162643522292</v>
      </c>
      <c r="K113" s="159">
        <f>H113/H109</f>
        <v>0.83058021038790275</v>
      </c>
    </row>
    <row r="114" spans="2:11" x14ac:dyDescent="0.25">
      <c r="B114" s="162" t="s">
        <v>110</v>
      </c>
      <c r="C114" s="163">
        <v>6099</v>
      </c>
      <c r="D114" s="163">
        <v>1543</v>
      </c>
      <c r="E114" s="163">
        <v>8148</v>
      </c>
      <c r="F114" s="163">
        <v>11873</v>
      </c>
      <c r="G114" s="163">
        <v>16951</v>
      </c>
      <c r="H114" s="163">
        <v>12496</v>
      </c>
      <c r="I114" s="164">
        <f t="shared" si="23"/>
        <v>-0.26281635301752104</v>
      </c>
      <c r="J114" s="165">
        <f t="shared" si="24"/>
        <v>1.0488604689293326</v>
      </c>
      <c r="K114" s="164">
        <f>H114/H109</f>
        <v>0.51347797501643655</v>
      </c>
    </row>
    <row r="115" spans="2:11" x14ac:dyDescent="0.25">
      <c r="B115" s="162" t="s">
        <v>113</v>
      </c>
      <c r="C115" s="163">
        <v>904</v>
      </c>
      <c r="D115" s="163">
        <v>102</v>
      </c>
      <c r="E115" s="163">
        <v>776</v>
      </c>
      <c r="F115" s="163">
        <v>567</v>
      </c>
      <c r="G115" s="163">
        <v>688</v>
      </c>
      <c r="H115" s="163">
        <v>845</v>
      </c>
      <c r="I115" s="164">
        <f t="shared" si="23"/>
        <v>0.22819767441860472</v>
      </c>
      <c r="J115" s="165">
        <f t="shared" si="24"/>
        <v>-6.5265486725663679E-2</v>
      </c>
      <c r="K115" s="164">
        <f>H115/H109</f>
        <v>3.4722222222222224E-2</v>
      </c>
    </row>
    <row r="116" spans="2:11" x14ac:dyDescent="0.25">
      <c r="B116" s="162" t="s">
        <v>116</v>
      </c>
      <c r="C116" s="163">
        <v>1167</v>
      </c>
      <c r="D116" s="163">
        <v>342</v>
      </c>
      <c r="E116" s="163">
        <v>817</v>
      </c>
      <c r="F116" s="163">
        <v>1241</v>
      </c>
      <c r="G116" s="163">
        <v>913</v>
      </c>
      <c r="H116" s="163">
        <v>1845</v>
      </c>
      <c r="I116" s="164">
        <f t="shared" si="23"/>
        <v>1.0208105147864184</v>
      </c>
      <c r="J116" s="165">
        <f t="shared" si="24"/>
        <v>0.58097686375321334</v>
      </c>
      <c r="K116" s="164">
        <f>H116/H109</f>
        <v>7.581360946745562E-2</v>
      </c>
    </row>
    <row r="117" spans="2:11" x14ac:dyDescent="0.25">
      <c r="B117" s="162" t="s">
        <v>123</v>
      </c>
      <c r="C117" s="163">
        <v>303</v>
      </c>
      <c r="D117" s="163">
        <v>50</v>
      </c>
      <c r="E117" s="163">
        <v>705</v>
      </c>
      <c r="F117" s="163">
        <v>559</v>
      </c>
      <c r="G117" s="163">
        <v>1004</v>
      </c>
      <c r="H117" s="163">
        <v>833</v>
      </c>
      <c r="I117" s="164">
        <f t="shared" si="23"/>
        <v>-0.17031872509960155</v>
      </c>
      <c r="J117" s="165">
        <f t="shared" si="24"/>
        <v>1.7491749174917492</v>
      </c>
      <c r="K117" s="164">
        <f>H117/H109</f>
        <v>3.422912557527942E-2</v>
      </c>
    </row>
    <row r="118" spans="2:11" x14ac:dyDescent="0.25">
      <c r="B118" s="162" t="s">
        <v>119</v>
      </c>
      <c r="C118" s="163">
        <v>258</v>
      </c>
      <c r="D118" s="163">
        <v>254</v>
      </c>
      <c r="E118" s="163">
        <v>754</v>
      </c>
      <c r="F118" s="163">
        <v>417</v>
      </c>
      <c r="G118" s="163">
        <v>480</v>
      </c>
      <c r="H118" s="163">
        <v>690</v>
      </c>
      <c r="I118" s="164">
        <f t="shared" si="23"/>
        <v>0.4375</v>
      </c>
      <c r="J118" s="165">
        <f t="shared" si="24"/>
        <v>1.6744186046511627</v>
      </c>
      <c r="K118" s="164">
        <f>H118/H109</f>
        <v>2.8353057199211044E-2</v>
      </c>
    </row>
    <row r="119" spans="2:11" x14ac:dyDescent="0.25">
      <c r="B119" s="162" t="s">
        <v>128</v>
      </c>
      <c r="C119" s="163">
        <v>54</v>
      </c>
      <c r="D119" s="163">
        <v>0</v>
      </c>
      <c r="E119" s="163">
        <v>78</v>
      </c>
      <c r="F119" s="163">
        <v>388</v>
      </c>
      <c r="G119" s="163">
        <v>99</v>
      </c>
      <c r="H119" s="163">
        <v>61</v>
      </c>
      <c r="I119" s="164">
        <f t="shared" si="23"/>
        <v>-0.38383838383838387</v>
      </c>
      <c r="J119" s="165">
        <f t="shared" si="24"/>
        <v>0.12962962962962954</v>
      </c>
      <c r="K119" s="164">
        <f>H119/H109</f>
        <v>2.5065746219592373E-3</v>
      </c>
    </row>
    <row r="120" spans="2:11" x14ac:dyDescent="0.25">
      <c r="B120" s="162" t="s">
        <v>131</v>
      </c>
      <c r="C120" s="163">
        <v>96</v>
      </c>
      <c r="D120" s="163">
        <v>8</v>
      </c>
      <c r="E120" s="163">
        <v>62</v>
      </c>
      <c r="F120" s="163">
        <v>58</v>
      </c>
      <c r="G120" s="163">
        <v>40</v>
      </c>
      <c r="H120" s="163">
        <v>47</v>
      </c>
      <c r="I120" s="164">
        <f t="shared" si="23"/>
        <v>0.17500000000000004</v>
      </c>
      <c r="J120" s="165">
        <f t="shared" si="24"/>
        <v>-0.51041666666666674</v>
      </c>
      <c r="K120" s="164">
        <f>H120/H109</f>
        <v>1.9312952005259697E-3</v>
      </c>
    </row>
    <row r="121" spans="2:11" x14ac:dyDescent="0.25">
      <c r="B121" s="168" t="s">
        <v>145</v>
      </c>
      <c r="C121" s="169">
        <f t="shared" ref="C121:H121" si="25">C113-SUM(C114:C120)</f>
        <v>2180</v>
      </c>
      <c r="D121" s="169">
        <f t="shared" si="25"/>
        <v>236</v>
      </c>
      <c r="E121" s="169">
        <f t="shared" si="25"/>
        <v>1999</v>
      </c>
      <c r="F121" s="169">
        <f t="shared" si="25"/>
        <v>2999</v>
      </c>
      <c r="G121" s="169">
        <f t="shared" si="25"/>
        <v>3226</v>
      </c>
      <c r="H121" s="169">
        <f t="shared" si="25"/>
        <v>3396</v>
      </c>
      <c r="I121" s="170">
        <f t="shared" si="23"/>
        <v>5.2696838189708606E-2</v>
      </c>
      <c r="J121" s="171">
        <f t="shared" si="24"/>
        <v>0.55779816513761471</v>
      </c>
      <c r="K121" s="170">
        <f>H121/H109</f>
        <v>0.13954635108481261</v>
      </c>
    </row>
    <row r="122" spans="2:11" x14ac:dyDescent="0.25">
      <c r="B122" s="153" t="s">
        <v>51</v>
      </c>
      <c r="C122" s="174"/>
      <c r="D122" s="174"/>
      <c r="E122" s="174"/>
      <c r="F122" s="174"/>
      <c r="G122" s="174"/>
      <c r="H122" s="174"/>
      <c r="I122" s="175"/>
      <c r="J122" s="175"/>
      <c r="K122" s="175"/>
    </row>
    <row r="123" spans="2:11" x14ac:dyDescent="0.25">
      <c r="B123" s="154" t="s">
        <v>68</v>
      </c>
      <c r="C123" s="176">
        <v>19444</v>
      </c>
      <c r="D123" s="176">
        <v>9540</v>
      </c>
      <c r="E123" s="176">
        <v>20259</v>
      </c>
      <c r="F123" s="176">
        <v>22673</v>
      </c>
      <c r="G123" s="176">
        <v>21328</v>
      </c>
      <c r="H123" s="176">
        <v>20067</v>
      </c>
      <c r="I123" s="177">
        <f t="shared" ref="I123:I135" si="26">IFERROR(H123/G123-1,"-")</f>
        <v>-5.9124156039009779E-2</v>
      </c>
      <c r="J123" s="177">
        <f t="shared" ref="J123:J135" si="27">IFERROR(H123/C123-1,"-")</f>
        <v>3.2040732359596813E-2</v>
      </c>
      <c r="K123" s="177">
        <f>H123/H123</f>
        <v>1</v>
      </c>
    </row>
    <row r="124" spans="2:11" x14ac:dyDescent="0.25">
      <c r="B124" s="157" t="s">
        <v>97</v>
      </c>
      <c r="C124" s="158">
        <v>11233</v>
      </c>
      <c r="D124" s="158">
        <v>6895</v>
      </c>
      <c r="E124" s="158">
        <v>12929</v>
      </c>
      <c r="F124" s="158">
        <v>13547</v>
      </c>
      <c r="G124" s="158">
        <v>14315</v>
      </c>
      <c r="H124" s="158">
        <v>13116</v>
      </c>
      <c r="I124" s="159">
        <f t="shared" si="26"/>
        <v>-8.3758295494236856E-2</v>
      </c>
      <c r="J124" s="160">
        <f t="shared" si="27"/>
        <v>0.16763108697587459</v>
      </c>
      <c r="K124" s="159">
        <f>H124/H123</f>
        <v>0.65361040514277169</v>
      </c>
    </row>
    <row r="125" spans="2:11" x14ac:dyDescent="0.25">
      <c r="B125" s="162" t="s">
        <v>103</v>
      </c>
      <c r="C125" s="163">
        <v>5792</v>
      </c>
      <c r="D125" s="163">
        <v>2852</v>
      </c>
      <c r="E125" s="163">
        <v>6685</v>
      </c>
      <c r="F125" s="163">
        <v>6793</v>
      </c>
      <c r="G125" s="163">
        <v>7058</v>
      </c>
      <c r="H125" s="163">
        <v>5094</v>
      </c>
      <c r="I125" s="164">
        <f t="shared" si="26"/>
        <v>-0.27826579767639559</v>
      </c>
      <c r="J125" s="165">
        <f t="shared" si="27"/>
        <v>-0.12051104972375692</v>
      </c>
      <c r="K125" s="164">
        <f>H125/H123</f>
        <v>0.25384960382717897</v>
      </c>
    </row>
    <row r="126" spans="2:11" x14ac:dyDescent="0.25">
      <c r="B126" s="162" t="s">
        <v>100</v>
      </c>
      <c r="C126" s="163">
        <v>5441</v>
      </c>
      <c r="D126" s="163">
        <v>4043</v>
      </c>
      <c r="E126" s="163">
        <v>6244</v>
      </c>
      <c r="F126" s="163">
        <v>6754</v>
      </c>
      <c r="G126" s="163">
        <v>7257</v>
      </c>
      <c r="H126" s="163">
        <v>8022</v>
      </c>
      <c r="I126" s="164">
        <f t="shared" si="26"/>
        <v>0.10541546093427034</v>
      </c>
      <c r="J126" s="165">
        <f t="shared" si="27"/>
        <v>0.47436133063775032</v>
      </c>
      <c r="K126" s="164">
        <f>H126/H123</f>
        <v>0.39976080131559277</v>
      </c>
    </row>
    <row r="127" spans="2:11" x14ac:dyDescent="0.25">
      <c r="B127" s="157" t="s">
        <v>107</v>
      </c>
      <c r="C127" s="158">
        <v>8211</v>
      </c>
      <c r="D127" s="158">
        <v>2645</v>
      </c>
      <c r="E127" s="158">
        <v>7330</v>
      </c>
      <c r="F127" s="158">
        <v>9126</v>
      </c>
      <c r="G127" s="158">
        <v>7013</v>
      </c>
      <c r="H127" s="158">
        <v>6951</v>
      </c>
      <c r="I127" s="159">
        <f t="shared" si="26"/>
        <v>-8.8407243690289405E-3</v>
      </c>
      <c r="J127" s="160">
        <f t="shared" si="27"/>
        <v>-0.15345268542199486</v>
      </c>
      <c r="K127" s="159">
        <f>H127/H123</f>
        <v>0.34638959485722831</v>
      </c>
    </row>
    <row r="128" spans="2:11" x14ac:dyDescent="0.25">
      <c r="B128" s="162" t="s">
        <v>110</v>
      </c>
      <c r="C128" s="163">
        <v>681</v>
      </c>
      <c r="D128" s="163">
        <v>153</v>
      </c>
      <c r="E128" s="163">
        <v>620</v>
      </c>
      <c r="F128" s="163">
        <v>1017</v>
      </c>
      <c r="G128" s="163">
        <v>898</v>
      </c>
      <c r="H128" s="163">
        <v>663</v>
      </c>
      <c r="I128" s="164">
        <f t="shared" si="26"/>
        <v>-0.26169265033407574</v>
      </c>
      <c r="J128" s="165">
        <f t="shared" si="27"/>
        <v>-2.6431718061673992E-2</v>
      </c>
      <c r="K128" s="164">
        <f>H128/H123</f>
        <v>3.3039318283749439E-2</v>
      </c>
    </row>
    <row r="129" spans="2:11" x14ac:dyDescent="0.25">
      <c r="B129" s="162" t="s">
        <v>113</v>
      </c>
      <c r="C129" s="163">
        <v>818</v>
      </c>
      <c r="D129" s="163">
        <v>154</v>
      </c>
      <c r="E129" s="163">
        <v>1001</v>
      </c>
      <c r="F129" s="163">
        <v>1177</v>
      </c>
      <c r="G129" s="163">
        <v>952</v>
      </c>
      <c r="H129" s="163">
        <v>895</v>
      </c>
      <c r="I129" s="164">
        <f t="shared" si="26"/>
        <v>-5.9873949579831942E-2</v>
      </c>
      <c r="J129" s="165">
        <f t="shared" si="27"/>
        <v>9.4132029339853318E-2</v>
      </c>
      <c r="K129" s="164">
        <f>H129/H123</f>
        <v>4.460058803009917E-2</v>
      </c>
    </row>
    <row r="130" spans="2:11" x14ac:dyDescent="0.25">
      <c r="B130" s="162" t="s">
        <v>116</v>
      </c>
      <c r="C130" s="163">
        <v>607</v>
      </c>
      <c r="D130" s="163">
        <v>205</v>
      </c>
      <c r="E130" s="163">
        <v>655</v>
      </c>
      <c r="F130" s="163">
        <v>677</v>
      </c>
      <c r="G130" s="163">
        <v>745</v>
      </c>
      <c r="H130" s="163">
        <v>710</v>
      </c>
      <c r="I130" s="164">
        <f t="shared" si="26"/>
        <v>-4.6979865771812124E-2</v>
      </c>
      <c r="J130" s="165">
        <f t="shared" si="27"/>
        <v>0.16968698517298186</v>
      </c>
      <c r="K130" s="164">
        <f>H130/H123</f>
        <v>3.5381472068570292E-2</v>
      </c>
    </row>
    <row r="131" spans="2:11" x14ac:dyDescent="0.25">
      <c r="B131" s="162" t="s">
        <v>123</v>
      </c>
      <c r="C131" s="163">
        <v>114</v>
      </c>
      <c r="D131" s="163">
        <v>30</v>
      </c>
      <c r="E131" s="163">
        <v>171</v>
      </c>
      <c r="F131" s="163">
        <v>136</v>
      </c>
      <c r="G131" s="163">
        <v>165</v>
      </c>
      <c r="H131" s="163">
        <v>130</v>
      </c>
      <c r="I131" s="164">
        <f t="shared" si="26"/>
        <v>-0.21212121212121215</v>
      </c>
      <c r="J131" s="165">
        <f t="shared" si="27"/>
        <v>0.14035087719298245</v>
      </c>
      <c r="K131" s="164">
        <f>H131/H123</f>
        <v>6.4782977026959683E-3</v>
      </c>
    </row>
    <row r="132" spans="2:11" x14ac:dyDescent="0.25">
      <c r="B132" s="162" t="s">
        <v>119</v>
      </c>
      <c r="C132" s="163">
        <v>113</v>
      </c>
      <c r="D132" s="163">
        <v>49</v>
      </c>
      <c r="E132" s="163">
        <v>181</v>
      </c>
      <c r="F132" s="163">
        <v>116</v>
      </c>
      <c r="G132" s="163">
        <v>138</v>
      </c>
      <c r="H132" s="163">
        <v>158</v>
      </c>
      <c r="I132" s="164">
        <f t="shared" si="26"/>
        <v>0.14492753623188404</v>
      </c>
      <c r="J132" s="165">
        <f t="shared" si="27"/>
        <v>0.39823008849557517</v>
      </c>
      <c r="K132" s="164">
        <f>H132/H123</f>
        <v>7.8736233617381773E-3</v>
      </c>
    </row>
    <row r="133" spans="2:11" x14ac:dyDescent="0.25">
      <c r="B133" s="162" t="s">
        <v>128</v>
      </c>
      <c r="C133" s="163">
        <v>109</v>
      </c>
      <c r="D133" s="163">
        <v>15</v>
      </c>
      <c r="E133" s="163">
        <v>111</v>
      </c>
      <c r="F133" s="163">
        <v>144</v>
      </c>
      <c r="G133" s="163">
        <v>115</v>
      </c>
      <c r="H133" s="163">
        <v>114</v>
      </c>
      <c r="I133" s="164">
        <f t="shared" si="26"/>
        <v>-8.6956521739129933E-3</v>
      </c>
      <c r="J133" s="165">
        <f t="shared" si="27"/>
        <v>4.587155963302747E-2</v>
      </c>
      <c r="K133" s="164">
        <f>H133/H123</f>
        <v>5.6809687546718491E-3</v>
      </c>
    </row>
    <row r="134" spans="2:11" x14ac:dyDescent="0.25">
      <c r="B134" s="162" t="s">
        <v>131</v>
      </c>
      <c r="C134" s="163">
        <v>256</v>
      </c>
      <c r="D134" s="163">
        <v>20</v>
      </c>
      <c r="E134" s="163">
        <v>131</v>
      </c>
      <c r="F134" s="163">
        <v>164</v>
      </c>
      <c r="G134" s="163">
        <v>244</v>
      </c>
      <c r="H134" s="163">
        <v>228</v>
      </c>
      <c r="I134" s="164">
        <f t="shared" si="26"/>
        <v>-6.557377049180324E-2</v>
      </c>
      <c r="J134" s="165">
        <f t="shared" si="27"/>
        <v>-0.109375</v>
      </c>
      <c r="K134" s="164">
        <f>H134/H123</f>
        <v>1.1361937509343698E-2</v>
      </c>
    </row>
    <row r="135" spans="2:11" x14ac:dyDescent="0.25">
      <c r="B135" s="168" t="s">
        <v>145</v>
      </c>
      <c r="C135" s="169">
        <f t="shared" ref="C135:H135" si="28">C127-SUM(C128:C134)</f>
        <v>5513</v>
      </c>
      <c r="D135" s="169">
        <f t="shared" si="28"/>
        <v>2019</v>
      </c>
      <c r="E135" s="169">
        <f t="shared" si="28"/>
        <v>4460</v>
      </c>
      <c r="F135" s="169">
        <f t="shared" si="28"/>
        <v>5695</v>
      </c>
      <c r="G135" s="169">
        <f t="shared" si="28"/>
        <v>3756</v>
      </c>
      <c r="H135" s="169">
        <f t="shared" si="28"/>
        <v>4053</v>
      </c>
      <c r="I135" s="170">
        <f t="shared" si="26"/>
        <v>7.9073482428114961E-2</v>
      </c>
      <c r="J135" s="171">
        <f t="shared" si="27"/>
        <v>-0.26482858697623801</v>
      </c>
      <c r="K135" s="170">
        <f>H135/H123</f>
        <v>0.20197338914635971</v>
      </c>
    </row>
    <row r="136" spans="2:11" x14ac:dyDescent="0.25">
      <c r="B136" s="153" t="s">
        <v>52</v>
      </c>
      <c r="C136" s="174"/>
      <c r="D136" s="174"/>
      <c r="E136" s="174"/>
      <c r="F136" s="174"/>
      <c r="G136" s="174"/>
      <c r="H136" s="174"/>
      <c r="I136" s="175"/>
      <c r="J136" s="175"/>
      <c r="K136" s="175"/>
    </row>
    <row r="137" spans="2:11" x14ac:dyDescent="0.25">
      <c r="B137" s="154" t="s">
        <v>68</v>
      </c>
      <c r="C137" s="176">
        <v>26561</v>
      </c>
      <c r="D137" s="176">
        <v>7040</v>
      </c>
      <c r="E137" s="176">
        <v>25271</v>
      </c>
      <c r="F137" s="176">
        <v>25947</v>
      </c>
      <c r="G137" s="176">
        <v>29384</v>
      </c>
      <c r="H137" s="176">
        <v>31676</v>
      </c>
      <c r="I137" s="177">
        <f t="shared" ref="I137:I149" si="29">IFERROR(H137/G137-1,"-")</f>
        <v>7.8001633542063686E-2</v>
      </c>
      <c r="J137" s="177">
        <f t="shared" ref="J137:J149" si="30">IFERROR(H137/C137-1,"-")</f>
        <v>0.19257558073867709</v>
      </c>
      <c r="K137" s="177">
        <f>H137/H137</f>
        <v>1</v>
      </c>
    </row>
    <row r="138" spans="2:11" x14ac:dyDescent="0.25">
      <c r="B138" s="157" t="s">
        <v>97</v>
      </c>
      <c r="C138" s="158">
        <v>4139</v>
      </c>
      <c r="D138" s="158">
        <v>3911</v>
      </c>
      <c r="E138" s="158">
        <v>4503</v>
      </c>
      <c r="F138" s="158">
        <v>1973</v>
      </c>
      <c r="G138" s="158">
        <v>2519</v>
      </c>
      <c r="H138" s="158">
        <v>3687</v>
      </c>
      <c r="I138" s="159">
        <f t="shared" si="29"/>
        <v>0.46367606192933697</v>
      </c>
      <c r="J138" s="160">
        <f t="shared" si="30"/>
        <v>-0.10920512201014743</v>
      </c>
      <c r="K138" s="159">
        <f>H138/H137</f>
        <v>0.11639727238287663</v>
      </c>
    </row>
    <row r="139" spans="2:11" x14ac:dyDescent="0.25">
      <c r="B139" s="162" t="s">
        <v>103</v>
      </c>
      <c r="C139" s="163">
        <v>1975</v>
      </c>
      <c r="D139" s="163">
        <v>3333</v>
      </c>
      <c r="E139" s="163">
        <v>3429</v>
      </c>
      <c r="F139" s="163">
        <v>1308</v>
      </c>
      <c r="G139" s="163">
        <v>1721</v>
      </c>
      <c r="H139" s="163">
        <v>2633</v>
      </c>
      <c r="I139" s="164">
        <f t="shared" si="29"/>
        <v>0.5299244625217896</v>
      </c>
      <c r="J139" s="165">
        <f t="shared" si="30"/>
        <v>0.3331645569620254</v>
      </c>
      <c r="K139" s="164">
        <f>H139/H137</f>
        <v>8.3122869049122361E-2</v>
      </c>
    </row>
    <row r="140" spans="2:11" x14ac:dyDescent="0.25">
      <c r="B140" s="162" t="s">
        <v>100</v>
      </c>
      <c r="C140" s="163">
        <v>2164</v>
      </c>
      <c r="D140" s="163">
        <v>578</v>
      </c>
      <c r="E140" s="163">
        <v>1074</v>
      </c>
      <c r="F140" s="163">
        <v>665</v>
      </c>
      <c r="G140" s="163">
        <v>798</v>
      </c>
      <c r="H140" s="163">
        <v>1054</v>
      </c>
      <c r="I140" s="164">
        <f t="shared" si="29"/>
        <v>0.32080200501253131</v>
      </c>
      <c r="J140" s="165">
        <f t="shared" si="30"/>
        <v>-0.51293900184842878</v>
      </c>
      <c r="K140" s="164">
        <f>H140/H137</f>
        <v>3.3274403333754261E-2</v>
      </c>
    </row>
    <row r="141" spans="2:11" x14ac:dyDescent="0.25">
      <c r="B141" s="157" t="s">
        <v>107</v>
      </c>
      <c r="C141" s="158">
        <v>22422</v>
      </c>
      <c r="D141" s="158">
        <v>3129</v>
      </c>
      <c r="E141" s="158">
        <v>20768</v>
      </c>
      <c r="F141" s="158">
        <v>23974</v>
      </c>
      <c r="G141" s="158">
        <v>26865</v>
      </c>
      <c r="H141" s="158">
        <v>27989</v>
      </c>
      <c r="I141" s="159">
        <f t="shared" si="29"/>
        <v>4.1838823748371556E-2</v>
      </c>
      <c r="J141" s="160">
        <f t="shared" si="30"/>
        <v>0.24828293640174826</v>
      </c>
      <c r="K141" s="159">
        <f>H141/H137</f>
        <v>0.88360272761712333</v>
      </c>
    </row>
    <row r="142" spans="2:11" x14ac:dyDescent="0.25">
      <c r="B142" s="162" t="s">
        <v>110</v>
      </c>
      <c r="C142" s="163">
        <v>11652</v>
      </c>
      <c r="D142" s="163">
        <v>727</v>
      </c>
      <c r="E142" s="163">
        <v>7645</v>
      </c>
      <c r="F142" s="163">
        <v>11480</v>
      </c>
      <c r="G142" s="163">
        <v>12844</v>
      </c>
      <c r="H142" s="163">
        <v>13327</v>
      </c>
      <c r="I142" s="164">
        <f t="shared" si="29"/>
        <v>3.7605107443164032E-2</v>
      </c>
      <c r="J142" s="165">
        <f t="shared" si="30"/>
        <v>0.14375214555441129</v>
      </c>
      <c r="K142" s="164">
        <f>H142/H137</f>
        <v>0.42072862735193839</v>
      </c>
    </row>
    <row r="143" spans="2:11" x14ac:dyDescent="0.25">
      <c r="B143" s="162" t="s">
        <v>113</v>
      </c>
      <c r="C143" s="163">
        <v>1770</v>
      </c>
      <c r="D143" s="163">
        <v>201</v>
      </c>
      <c r="E143" s="163">
        <v>2033</v>
      </c>
      <c r="F143" s="163">
        <v>1887</v>
      </c>
      <c r="G143" s="163">
        <v>2549</v>
      </c>
      <c r="H143" s="163">
        <v>2369</v>
      </c>
      <c r="I143" s="164">
        <f t="shared" si="29"/>
        <v>-7.0615927814829393E-2</v>
      </c>
      <c r="J143" s="165">
        <f t="shared" si="30"/>
        <v>0.33841807909604515</v>
      </c>
      <c r="K143" s="164">
        <f>H143/H137</f>
        <v>7.4788483394367972E-2</v>
      </c>
    </row>
    <row r="144" spans="2:11" x14ac:dyDescent="0.25">
      <c r="B144" s="162" t="s">
        <v>116</v>
      </c>
      <c r="C144" s="163">
        <v>2238</v>
      </c>
      <c r="D144" s="163">
        <v>913</v>
      </c>
      <c r="E144" s="163">
        <v>3065</v>
      </c>
      <c r="F144" s="163">
        <v>2954</v>
      </c>
      <c r="G144" s="163">
        <v>2891</v>
      </c>
      <c r="H144" s="163">
        <v>3079</v>
      </c>
      <c r="I144" s="164">
        <f t="shared" si="29"/>
        <v>6.5029401591145009E-2</v>
      </c>
      <c r="J144" s="165">
        <f t="shared" si="30"/>
        <v>0.37578194816800714</v>
      </c>
      <c r="K144" s="164">
        <f>H144/H137</f>
        <v>9.720292966283621E-2</v>
      </c>
    </row>
    <row r="145" spans="2:11" x14ac:dyDescent="0.25">
      <c r="B145" s="162" t="s">
        <v>123</v>
      </c>
      <c r="C145" s="163">
        <v>391</v>
      </c>
      <c r="D145" s="163">
        <v>19</v>
      </c>
      <c r="E145" s="163">
        <v>1352</v>
      </c>
      <c r="F145" s="163">
        <v>839</v>
      </c>
      <c r="G145" s="163">
        <v>981</v>
      </c>
      <c r="H145" s="163">
        <v>833</v>
      </c>
      <c r="I145" s="164">
        <f t="shared" si="29"/>
        <v>-0.15086646279306826</v>
      </c>
      <c r="J145" s="165">
        <f t="shared" si="30"/>
        <v>1.1304347826086958</v>
      </c>
      <c r="K145" s="164">
        <f>H145/H137</f>
        <v>2.6297512312160626E-2</v>
      </c>
    </row>
    <row r="146" spans="2:11" x14ac:dyDescent="0.25">
      <c r="B146" s="162" t="s">
        <v>119</v>
      </c>
      <c r="C146" s="163">
        <v>331</v>
      </c>
      <c r="D146" s="163">
        <v>121</v>
      </c>
      <c r="E146" s="163">
        <v>470</v>
      </c>
      <c r="F146" s="163">
        <v>414</v>
      </c>
      <c r="G146" s="163">
        <v>717</v>
      </c>
      <c r="H146" s="163">
        <v>382</v>
      </c>
      <c r="I146" s="164">
        <f t="shared" si="29"/>
        <v>-0.46722454672245473</v>
      </c>
      <c r="J146" s="165">
        <f t="shared" si="30"/>
        <v>0.15407854984894254</v>
      </c>
      <c r="K146" s="164">
        <f>H146/H137</f>
        <v>1.2059603485288546E-2</v>
      </c>
    </row>
    <row r="147" spans="2:11" x14ac:dyDescent="0.25">
      <c r="B147" s="162" t="s">
        <v>128</v>
      </c>
      <c r="C147" s="163">
        <v>257</v>
      </c>
      <c r="D147" s="163">
        <v>2</v>
      </c>
      <c r="E147" s="163">
        <v>287</v>
      </c>
      <c r="F147" s="163">
        <v>90</v>
      </c>
      <c r="G147" s="163">
        <v>79</v>
      </c>
      <c r="H147" s="163">
        <v>182</v>
      </c>
      <c r="I147" s="164">
        <f t="shared" si="29"/>
        <v>1.3037974683544302</v>
      </c>
      <c r="J147" s="165">
        <f t="shared" si="30"/>
        <v>-0.29182879377431903</v>
      </c>
      <c r="K147" s="164">
        <f>H147/H137</f>
        <v>5.7456749589594649E-3</v>
      </c>
    </row>
    <row r="148" spans="2:11" x14ac:dyDescent="0.25">
      <c r="B148" s="162" t="s">
        <v>131</v>
      </c>
      <c r="C148" s="163">
        <v>305</v>
      </c>
      <c r="D148" s="163">
        <v>57</v>
      </c>
      <c r="E148" s="163">
        <v>142</v>
      </c>
      <c r="F148" s="163">
        <v>151</v>
      </c>
      <c r="G148" s="163">
        <v>132</v>
      </c>
      <c r="H148" s="163">
        <v>235</v>
      </c>
      <c r="I148" s="164">
        <f t="shared" si="29"/>
        <v>0.78030303030303028</v>
      </c>
      <c r="J148" s="165">
        <f t="shared" si="30"/>
        <v>-0.22950819672131151</v>
      </c>
      <c r="K148" s="164">
        <f>H148/H137</f>
        <v>7.4188660184366711E-3</v>
      </c>
    </row>
    <row r="149" spans="2:11" x14ac:dyDescent="0.25">
      <c r="B149" s="168" t="s">
        <v>145</v>
      </c>
      <c r="C149" s="169">
        <f t="shared" ref="C149:H149" si="31">C141-SUM(C142:C148)</f>
        <v>5478</v>
      </c>
      <c r="D149" s="169">
        <f t="shared" si="31"/>
        <v>1089</v>
      </c>
      <c r="E149" s="169">
        <f t="shared" si="31"/>
        <v>5774</v>
      </c>
      <c r="F149" s="169">
        <f t="shared" si="31"/>
        <v>6159</v>
      </c>
      <c r="G149" s="169">
        <f t="shared" si="31"/>
        <v>6672</v>
      </c>
      <c r="H149" s="169">
        <f t="shared" si="31"/>
        <v>7582</v>
      </c>
      <c r="I149" s="170">
        <f t="shared" si="29"/>
        <v>0.13639088729016779</v>
      </c>
      <c r="J149" s="171">
        <f t="shared" si="30"/>
        <v>0.38408178167214313</v>
      </c>
      <c r="K149" s="170">
        <f>H149/H137</f>
        <v>0.2393610304331355</v>
      </c>
    </row>
    <row r="150" spans="2:11" x14ac:dyDescent="0.25">
      <c r="B150" s="153" t="s">
        <v>53</v>
      </c>
      <c r="C150" s="174"/>
      <c r="D150" s="174"/>
      <c r="E150" s="174"/>
      <c r="F150" s="174"/>
      <c r="G150" s="174"/>
      <c r="H150" s="174"/>
      <c r="I150" s="175"/>
      <c r="J150" s="175"/>
      <c r="K150" s="175"/>
    </row>
    <row r="151" spans="2:11" x14ac:dyDescent="0.25">
      <c r="B151" s="154" t="s">
        <v>68</v>
      </c>
      <c r="C151" s="176">
        <v>11169</v>
      </c>
      <c r="D151" s="176">
        <v>2853</v>
      </c>
      <c r="E151" s="176">
        <v>10365</v>
      </c>
      <c r="F151" s="176">
        <v>10623</v>
      </c>
      <c r="G151" s="176">
        <v>12600</v>
      </c>
      <c r="H151" s="176">
        <v>12749</v>
      </c>
      <c r="I151" s="177">
        <f t="shared" ref="I151:I163" si="32">IFERROR(H151/G151-1,"-")</f>
        <v>1.1825396825396739E-2</v>
      </c>
      <c r="J151" s="177">
        <f t="shared" ref="J151:J163" si="33">IFERROR(H151/C151-1,"-")</f>
        <v>0.14146297788521811</v>
      </c>
      <c r="K151" s="177">
        <f>H151/H151</f>
        <v>1</v>
      </c>
    </row>
    <row r="152" spans="2:11" x14ac:dyDescent="0.25">
      <c r="B152" s="157" t="s">
        <v>97</v>
      </c>
      <c r="C152" s="158">
        <v>5044</v>
      </c>
      <c r="D152" s="158">
        <v>2248</v>
      </c>
      <c r="E152" s="158">
        <v>5143</v>
      </c>
      <c r="F152" s="158">
        <v>5827</v>
      </c>
      <c r="G152" s="158">
        <v>5679</v>
      </c>
      <c r="H152" s="158">
        <v>5445</v>
      </c>
      <c r="I152" s="159">
        <f t="shared" si="32"/>
        <v>-4.1204437400950922E-2</v>
      </c>
      <c r="J152" s="160">
        <f t="shared" si="33"/>
        <v>7.9500396510705729E-2</v>
      </c>
      <c r="K152" s="159">
        <f>H152/H151</f>
        <v>0.4270923209663503</v>
      </c>
    </row>
    <row r="153" spans="2:11" x14ac:dyDescent="0.25">
      <c r="B153" s="162" t="s">
        <v>103</v>
      </c>
      <c r="C153" s="163">
        <v>3596</v>
      </c>
      <c r="D153" s="163">
        <v>1811</v>
      </c>
      <c r="E153" s="163">
        <v>4210</v>
      </c>
      <c r="F153" s="163">
        <v>4368</v>
      </c>
      <c r="G153" s="163">
        <v>4747</v>
      </c>
      <c r="H153" s="163">
        <v>3717</v>
      </c>
      <c r="I153" s="164">
        <f t="shared" si="32"/>
        <v>-0.21697914472298296</v>
      </c>
      <c r="J153" s="165">
        <f t="shared" si="33"/>
        <v>3.3648498331479315E-2</v>
      </c>
      <c r="K153" s="164">
        <f>H153/H151</f>
        <v>0.29155227861008709</v>
      </c>
    </row>
    <row r="154" spans="2:11" x14ac:dyDescent="0.25">
      <c r="B154" s="162" t="s">
        <v>100</v>
      </c>
      <c r="C154" s="163">
        <v>1448</v>
      </c>
      <c r="D154" s="163">
        <v>437</v>
      </c>
      <c r="E154" s="163">
        <v>933</v>
      </c>
      <c r="F154" s="163">
        <v>1459</v>
      </c>
      <c r="G154" s="163">
        <v>932</v>
      </c>
      <c r="H154" s="163">
        <v>1728</v>
      </c>
      <c r="I154" s="164">
        <f t="shared" si="32"/>
        <v>0.85407725321888406</v>
      </c>
      <c r="J154" s="165">
        <f t="shared" si="33"/>
        <v>0.19337016574585641</v>
      </c>
      <c r="K154" s="164">
        <f>H154/H151</f>
        <v>0.13554004235626324</v>
      </c>
    </row>
    <row r="155" spans="2:11" x14ac:dyDescent="0.25">
      <c r="B155" s="157" t="s">
        <v>107</v>
      </c>
      <c r="C155" s="158">
        <v>6125</v>
      </c>
      <c r="D155" s="158">
        <v>605</v>
      </c>
      <c r="E155" s="158">
        <v>5222</v>
      </c>
      <c r="F155" s="158">
        <v>4796</v>
      </c>
      <c r="G155" s="158">
        <v>6921</v>
      </c>
      <c r="H155" s="158">
        <v>7304</v>
      </c>
      <c r="I155" s="159">
        <f t="shared" si="32"/>
        <v>5.5338823869383047E-2</v>
      </c>
      <c r="J155" s="160">
        <f t="shared" si="33"/>
        <v>0.19248979591836735</v>
      </c>
      <c r="K155" s="159">
        <f>H155/H151</f>
        <v>0.5729076790336497</v>
      </c>
    </row>
    <row r="156" spans="2:11" x14ac:dyDescent="0.25">
      <c r="B156" s="162" t="s">
        <v>110</v>
      </c>
      <c r="C156" s="163">
        <v>1419</v>
      </c>
      <c r="D156" s="163">
        <v>118</v>
      </c>
      <c r="E156" s="163">
        <v>1034</v>
      </c>
      <c r="F156" s="163">
        <v>1552</v>
      </c>
      <c r="G156" s="163">
        <v>1782</v>
      </c>
      <c r="H156" s="163">
        <v>1766</v>
      </c>
      <c r="I156" s="164">
        <f t="shared" si="32"/>
        <v>-8.9786756453422711E-3</v>
      </c>
      <c r="J156" s="165">
        <f t="shared" si="33"/>
        <v>0.24453840732910503</v>
      </c>
      <c r="K156" s="164">
        <f>H156/H151</f>
        <v>0.13852066828770884</v>
      </c>
    </row>
    <row r="157" spans="2:11" x14ac:dyDescent="0.25">
      <c r="B157" s="162" t="s">
        <v>113</v>
      </c>
      <c r="C157" s="163">
        <v>1688</v>
      </c>
      <c r="D157" s="163">
        <v>53</v>
      </c>
      <c r="E157" s="163">
        <v>1793</v>
      </c>
      <c r="F157" s="163">
        <v>1134</v>
      </c>
      <c r="G157" s="163">
        <v>1490</v>
      </c>
      <c r="H157" s="163">
        <v>1339</v>
      </c>
      <c r="I157" s="164">
        <f t="shared" si="32"/>
        <v>-0.10134228187919458</v>
      </c>
      <c r="J157" s="165">
        <f t="shared" si="33"/>
        <v>-0.20675355450236965</v>
      </c>
      <c r="K157" s="164">
        <f>H157/H151</f>
        <v>0.10502784532120166</v>
      </c>
    </row>
    <row r="158" spans="2:11" x14ac:dyDescent="0.25">
      <c r="B158" s="162" t="s">
        <v>116</v>
      </c>
      <c r="C158" s="163">
        <v>962</v>
      </c>
      <c r="D158" s="163">
        <v>70</v>
      </c>
      <c r="E158" s="163">
        <v>746</v>
      </c>
      <c r="F158" s="163">
        <v>518</v>
      </c>
      <c r="G158" s="163">
        <v>1188</v>
      </c>
      <c r="H158" s="163">
        <v>1524</v>
      </c>
      <c r="I158" s="164">
        <f t="shared" si="32"/>
        <v>0.28282828282828287</v>
      </c>
      <c r="J158" s="165">
        <f t="shared" si="33"/>
        <v>0.58419958419958418</v>
      </c>
      <c r="K158" s="164">
        <f>H158/H151</f>
        <v>0.11953878735587105</v>
      </c>
    </row>
    <row r="159" spans="2:11" x14ac:dyDescent="0.25">
      <c r="B159" s="162" t="s">
        <v>123</v>
      </c>
      <c r="C159" s="163">
        <v>201</v>
      </c>
      <c r="D159" s="163">
        <v>1</v>
      </c>
      <c r="E159" s="163">
        <v>144</v>
      </c>
      <c r="F159" s="163">
        <v>194</v>
      </c>
      <c r="G159" s="163">
        <v>218</v>
      </c>
      <c r="H159" s="163">
        <v>314</v>
      </c>
      <c r="I159" s="164">
        <f t="shared" si="32"/>
        <v>0.44036697247706424</v>
      </c>
      <c r="J159" s="165">
        <f t="shared" si="33"/>
        <v>0.56218905472636815</v>
      </c>
      <c r="K159" s="164">
        <f>H159/H151</f>
        <v>2.4629382696682092E-2</v>
      </c>
    </row>
    <row r="160" spans="2:11" x14ac:dyDescent="0.25">
      <c r="B160" s="162" t="s">
        <v>119</v>
      </c>
      <c r="C160" s="163">
        <v>207</v>
      </c>
      <c r="D160" s="163">
        <v>94</v>
      </c>
      <c r="E160" s="163">
        <v>202</v>
      </c>
      <c r="F160" s="163">
        <v>309</v>
      </c>
      <c r="G160" s="163">
        <v>383</v>
      </c>
      <c r="H160" s="163">
        <v>329</v>
      </c>
      <c r="I160" s="164">
        <f t="shared" si="32"/>
        <v>-0.14099216710182771</v>
      </c>
      <c r="J160" s="165">
        <f t="shared" si="33"/>
        <v>0.58937198067632846</v>
      </c>
      <c r="K160" s="164">
        <f>H160/H151</f>
        <v>2.5805945564357988E-2</v>
      </c>
    </row>
    <row r="161" spans="2:11" x14ac:dyDescent="0.25">
      <c r="B161" s="162" t="s">
        <v>128</v>
      </c>
      <c r="C161" s="163">
        <v>20</v>
      </c>
      <c r="D161" s="163">
        <v>4</v>
      </c>
      <c r="E161" s="163">
        <v>80</v>
      </c>
      <c r="F161" s="163">
        <v>32</v>
      </c>
      <c r="G161" s="163">
        <v>23</v>
      </c>
      <c r="H161" s="163">
        <v>16</v>
      </c>
      <c r="I161" s="164">
        <f t="shared" si="32"/>
        <v>-0.30434782608695654</v>
      </c>
      <c r="J161" s="165">
        <f t="shared" si="33"/>
        <v>-0.19999999999999996</v>
      </c>
      <c r="K161" s="164">
        <f>H161/H151</f>
        <v>1.2550003921876225E-3</v>
      </c>
    </row>
    <row r="162" spans="2:11" x14ac:dyDescent="0.25">
      <c r="B162" s="162" t="s">
        <v>131</v>
      </c>
      <c r="C162" s="163">
        <v>75</v>
      </c>
      <c r="D162" s="163">
        <v>6</v>
      </c>
      <c r="E162" s="163">
        <v>59</v>
      </c>
      <c r="F162" s="163">
        <v>53</v>
      </c>
      <c r="G162" s="163">
        <v>71</v>
      </c>
      <c r="H162" s="163">
        <v>52</v>
      </c>
      <c r="I162" s="164">
        <f t="shared" si="32"/>
        <v>-0.26760563380281688</v>
      </c>
      <c r="J162" s="165">
        <f t="shared" si="33"/>
        <v>-0.30666666666666664</v>
      </c>
      <c r="K162" s="164">
        <f>H162/H151</f>
        <v>4.0787512746097735E-3</v>
      </c>
    </row>
    <row r="163" spans="2:11" x14ac:dyDescent="0.25">
      <c r="B163" s="168" t="s">
        <v>145</v>
      </c>
      <c r="C163" s="169">
        <f t="shared" ref="C163:H163" si="34">C155-SUM(C156:C162)</f>
        <v>1553</v>
      </c>
      <c r="D163" s="169">
        <f t="shared" si="34"/>
        <v>259</v>
      </c>
      <c r="E163" s="169">
        <f t="shared" si="34"/>
        <v>1164</v>
      </c>
      <c r="F163" s="169">
        <f t="shared" si="34"/>
        <v>1004</v>
      </c>
      <c r="G163" s="169">
        <f t="shared" si="34"/>
        <v>1766</v>
      </c>
      <c r="H163" s="169">
        <f t="shared" si="34"/>
        <v>1964</v>
      </c>
      <c r="I163" s="170">
        <f t="shared" si="32"/>
        <v>0.11211778029445063</v>
      </c>
      <c r="J163" s="171">
        <f t="shared" si="33"/>
        <v>0.26464906632324525</v>
      </c>
      <c r="K163" s="170">
        <f>H163/H151</f>
        <v>0.15405129814103066</v>
      </c>
    </row>
    <row r="164" spans="2:11" x14ac:dyDescent="0.25">
      <c r="C164" s="79"/>
      <c r="D164" s="79"/>
      <c r="E164" s="79"/>
      <c r="F164" s="79"/>
      <c r="G164" s="79"/>
      <c r="H164" s="79"/>
      <c r="I164" s="79"/>
    </row>
    <row r="165" spans="2:11" x14ac:dyDescent="0.25">
      <c r="B165" s="105" t="s">
        <v>55</v>
      </c>
      <c r="C165" s="105"/>
      <c r="D165" s="105"/>
      <c r="E165" s="105"/>
      <c r="F165" s="105"/>
      <c r="G165" s="105"/>
      <c r="H165" s="105"/>
      <c r="I165" s="105"/>
      <c r="J165" s="105"/>
      <c r="K165" s="105"/>
    </row>
  </sheetData>
  <mergeCells count="3">
    <mergeCell ref="B6:K6"/>
    <mergeCell ref="N6:V6"/>
    <mergeCell ref="C8:K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E29BC-0492-4833-9DC7-DB6E6E730C7E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7" width="0" hidden="1" customWidth="1"/>
  </cols>
  <sheetData>
    <row r="1" spans="1:27" ht="42.75" customHeight="1" x14ac:dyDescent="0.25"/>
    <row r="4" spans="1:27" ht="42" customHeight="1" thickBot="1" x14ac:dyDescent="0.3">
      <c r="B4" s="267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67"/>
      <c r="D4" s="267"/>
      <c r="E4" s="267"/>
      <c r="F4" s="267"/>
      <c r="G4" s="267"/>
      <c r="H4" s="267"/>
      <c r="I4" s="267"/>
      <c r="J4" s="267"/>
      <c r="K4" s="142"/>
      <c r="L4" s="142"/>
      <c r="M4" s="142"/>
      <c r="P4" s="141" t="s">
        <v>261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262</v>
      </c>
      <c r="D7" s="172" t="s">
        <v>263</v>
      </c>
      <c r="E7" s="172" t="s">
        <v>264</v>
      </c>
      <c r="F7" s="172" t="s">
        <v>265</v>
      </c>
      <c r="G7" s="172" t="s">
        <v>266</v>
      </c>
      <c r="H7" s="172" t="s">
        <v>267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262</v>
      </c>
      <c r="R7" s="172" t="s">
        <v>263</v>
      </c>
      <c r="S7" s="172" t="s">
        <v>264</v>
      </c>
      <c r="T7" s="172" t="s">
        <v>265</v>
      </c>
      <c r="U7" s="172" t="s">
        <v>266</v>
      </c>
      <c r="V7" s="172" t="s">
        <v>267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47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v>4079006</v>
      </c>
      <c r="D9" s="176">
        <v>4041070</v>
      </c>
      <c r="E9" s="176">
        <v>1407412</v>
      </c>
      <c r="F9" s="176">
        <v>3924823</v>
      </c>
      <c r="G9" s="176">
        <v>4320832</v>
      </c>
      <c r="H9" s="176">
        <v>4588197</v>
      </c>
      <c r="I9" s="177">
        <f>IFERROR(H9/G9-1,"-")</f>
        <v>6.1878129027002293E-2</v>
      </c>
      <c r="J9" s="177">
        <f>IFERROR(H9/D9-1,"-")</f>
        <v>0.13539161657679766</v>
      </c>
      <c r="K9" s="176">
        <f>H9-G9</f>
        <v>267365</v>
      </c>
      <c r="L9" s="176">
        <f>H9-D9</f>
        <v>547127</v>
      </c>
      <c r="M9" s="177">
        <f t="shared" ref="M9:M21" si="0">H9/H$9</f>
        <v>1</v>
      </c>
      <c r="P9" s="154" t="s">
        <v>68</v>
      </c>
      <c r="Q9" s="176">
        <v>115505</v>
      </c>
      <c r="R9" s="176">
        <v>116760</v>
      </c>
      <c r="S9" s="176">
        <v>41527</v>
      </c>
      <c r="T9" s="176">
        <v>132337</v>
      </c>
      <c r="U9" s="176">
        <v>154946</v>
      </c>
      <c r="V9" s="176">
        <v>200452</v>
      </c>
      <c r="W9" s="177">
        <f>IFERROR(V9/U9-1,"-")</f>
        <v>0.29368941437662155</v>
      </c>
      <c r="X9" s="177">
        <f>IFERROR(V9/R9-1,"-")</f>
        <v>0.71678657074340535</v>
      </c>
      <c r="Y9" s="176">
        <f>V9-U9</f>
        <v>45506</v>
      </c>
      <c r="Z9" s="176">
        <f>V9-R9</f>
        <v>83692</v>
      </c>
      <c r="AA9" s="177">
        <f t="shared" ref="AA9:AA21" si="1">V9/V$9</f>
        <v>1</v>
      </c>
    </row>
    <row r="10" spans="1:27" x14ac:dyDescent="0.25">
      <c r="A10" s="161" t="s">
        <v>103</v>
      </c>
      <c r="B10" s="157" t="s">
        <v>97</v>
      </c>
      <c r="C10" s="158">
        <v>905052</v>
      </c>
      <c r="D10" s="158">
        <v>910213</v>
      </c>
      <c r="E10" s="158">
        <v>408177</v>
      </c>
      <c r="F10" s="158">
        <v>883151</v>
      </c>
      <c r="G10" s="158">
        <v>913897</v>
      </c>
      <c r="H10" s="158">
        <v>920763</v>
      </c>
      <c r="I10" s="160">
        <f>IFERROR(H10/G10-1,"-")</f>
        <v>7.512881648588321E-3</v>
      </c>
      <c r="J10" s="159">
        <f t="shared" ref="J10:J21" si="2">IFERROR(H10/D10-1,"-")</f>
        <v>1.1590693606881031E-2</v>
      </c>
      <c r="K10" s="158">
        <f t="shared" ref="K10:K20" si="3">H10-G10</f>
        <v>6866</v>
      </c>
      <c r="L10" s="158">
        <f t="shared" ref="L10:L21" si="4">H10-D10</f>
        <v>10550</v>
      </c>
      <c r="M10" s="159">
        <f t="shared" si="0"/>
        <v>0.20068079029736519</v>
      </c>
      <c r="P10" s="157" t="s">
        <v>97</v>
      </c>
      <c r="Q10" s="158">
        <v>31609</v>
      </c>
      <c r="R10" s="158">
        <v>37493</v>
      </c>
      <c r="S10" s="158">
        <v>20131</v>
      </c>
      <c r="T10" s="158">
        <v>30651</v>
      </c>
      <c r="U10" s="158">
        <v>40798</v>
      </c>
      <c r="V10" s="158">
        <v>53591</v>
      </c>
      <c r="W10" s="160">
        <f>IFERROR(V10/U10-1,"-")</f>
        <v>0.31356929261238298</v>
      </c>
      <c r="X10" s="159">
        <f t="shared" ref="X10:X21" si="5">IFERROR(V10/R10-1,"-")</f>
        <v>0.42936014722748239</v>
      </c>
      <c r="Y10" s="157">
        <f t="shared" ref="Y10:Y20" si="6">V10-U10</f>
        <v>12793</v>
      </c>
      <c r="Z10" s="158">
        <f t="shared" ref="Z10:Z21" si="7">V10-R10</f>
        <v>16098</v>
      </c>
      <c r="AA10" s="159">
        <f t="shared" si="1"/>
        <v>0.26735078722088079</v>
      </c>
    </row>
    <row r="11" spans="1:27" x14ac:dyDescent="0.25">
      <c r="A11" s="161" t="s">
        <v>100</v>
      </c>
      <c r="B11" s="162" t="s">
        <v>103</v>
      </c>
      <c r="C11" s="163">
        <v>375830</v>
      </c>
      <c r="D11" s="163">
        <v>363873</v>
      </c>
      <c r="E11" s="163">
        <v>179710</v>
      </c>
      <c r="F11" s="163">
        <v>374364</v>
      </c>
      <c r="G11" s="163">
        <v>380988</v>
      </c>
      <c r="H11" s="163">
        <v>371208</v>
      </c>
      <c r="I11" s="165">
        <f>IFERROR(H11/G11-1,"-")</f>
        <v>-2.5670099845664485E-2</v>
      </c>
      <c r="J11" s="164">
        <f t="shared" si="2"/>
        <v>2.015813209553885E-2</v>
      </c>
      <c r="K11" s="163">
        <f t="shared" si="3"/>
        <v>-9780</v>
      </c>
      <c r="L11" s="163">
        <f t="shared" si="4"/>
        <v>7335</v>
      </c>
      <c r="M11" s="164">
        <f t="shared" si="0"/>
        <v>8.0904982937742217E-2</v>
      </c>
      <c r="P11" s="162" t="s">
        <v>103</v>
      </c>
      <c r="Q11" s="163">
        <v>18149</v>
      </c>
      <c r="R11" s="163">
        <v>20759</v>
      </c>
      <c r="S11" s="163">
        <v>7189</v>
      </c>
      <c r="T11" s="163">
        <v>23072</v>
      </c>
      <c r="U11" s="163">
        <v>28586</v>
      </c>
      <c r="V11" s="163">
        <v>33767</v>
      </c>
      <c r="W11" s="165">
        <f>IFERROR(V11/U11-1,"-")</f>
        <v>0.1812425662911914</v>
      </c>
      <c r="X11" s="164">
        <f t="shared" si="5"/>
        <v>0.62661977937280211</v>
      </c>
      <c r="Y11" s="162">
        <f t="shared" si="6"/>
        <v>5181</v>
      </c>
      <c r="Z11" s="163">
        <f t="shared" si="7"/>
        <v>13008</v>
      </c>
      <c r="AA11" s="164">
        <f>V11/V$9</f>
        <v>0.16845429329714845</v>
      </c>
    </row>
    <row r="12" spans="1:27" x14ac:dyDescent="0.25">
      <c r="A12" s="1"/>
      <c r="B12" s="162" t="s">
        <v>100</v>
      </c>
      <c r="C12" s="163">
        <v>529222</v>
      </c>
      <c r="D12" s="163">
        <v>546340</v>
      </c>
      <c r="E12" s="163">
        <v>228467</v>
      </c>
      <c r="F12" s="163">
        <v>508787</v>
      </c>
      <c r="G12" s="163">
        <v>532909</v>
      </c>
      <c r="H12" s="163">
        <v>549555</v>
      </c>
      <c r="I12" s="165">
        <f>IFERROR(H12/G12-1,"-")</f>
        <v>3.1236102223831885E-2</v>
      </c>
      <c r="J12" s="164">
        <f t="shared" si="2"/>
        <v>5.884613976644637E-3</v>
      </c>
      <c r="K12" s="163">
        <f t="shared" si="3"/>
        <v>16646</v>
      </c>
      <c r="L12" s="163">
        <f t="shared" si="4"/>
        <v>3215</v>
      </c>
      <c r="M12" s="164">
        <f t="shared" si="0"/>
        <v>0.11977580735962297</v>
      </c>
      <c r="P12" s="162" t="s">
        <v>100</v>
      </c>
      <c r="Q12" s="163">
        <v>13460</v>
      </c>
      <c r="R12" s="163">
        <v>16734</v>
      </c>
      <c r="S12" s="163">
        <v>12942</v>
      </c>
      <c r="T12" s="163">
        <v>7579</v>
      </c>
      <c r="U12" s="163">
        <v>12212</v>
      </c>
      <c r="V12" s="163">
        <v>19824</v>
      </c>
      <c r="W12" s="165">
        <f>IFERROR(V12/U12-1,"-")</f>
        <v>0.6233213232885686</v>
      </c>
      <c r="X12" s="164">
        <f t="shared" si="5"/>
        <v>0.18465399784869119</v>
      </c>
      <c r="Y12" s="162">
        <f t="shared" si="6"/>
        <v>7612</v>
      </c>
      <c r="Z12" s="163">
        <f t="shared" si="7"/>
        <v>3090</v>
      </c>
      <c r="AA12" s="164">
        <f t="shared" si="1"/>
        <v>9.889649392373237E-2</v>
      </c>
    </row>
    <row r="13" spans="1:27" s="56" customFormat="1" x14ac:dyDescent="0.25">
      <c r="B13" s="157" t="s">
        <v>107</v>
      </c>
      <c r="C13" s="158">
        <v>3173954</v>
      </c>
      <c r="D13" s="158">
        <v>3130857</v>
      </c>
      <c r="E13" s="158">
        <v>999235</v>
      </c>
      <c r="F13" s="158">
        <v>3041672</v>
      </c>
      <c r="G13" s="158">
        <v>3406935</v>
      </c>
      <c r="H13" s="158">
        <v>3667434</v>
      </c>
      <c r="I13" s="160">
        <f>IFERROR(H13/G13-1,"-")</f>
        <v>7.6461394185683096E-2</v>
      </c>
      <c r="J13" s="159">
        <f t="shared" si="2"/>
        <v>0.17138342632704084</v>
      </c>
      <c r="K13" s="158">
        <f t="shared" si="3"/>
        <v>260499</v>
      </c>
      <c r="L13" s="158">
        <f t="shared" si="4"/>
        <v>536577</v>
      </c>
      <c r="M13" s="159">
        <f t="shared" si="0"/>
        <v>0.79931920970263481</v>
      </c>
      <c r="P13" s="157" t="s">
        <v>107</v>
      </c>
      <c r="Q13" s="158">
        <v>83896</v>
      </c>
      <c r="R13" s="158">
        <v>79267</v>
      </c>
      <c r="S13" s="158">
        <v>21396</v>
      </c>
      <c r="T13" s="158">
        <v>101686</v>
      </c>
      <c r="U13" s="158">
        <v>114148</v>
      </c>
      <c r="V13" s="158">
        <v>146861</v>
      </c>
      <c r="W13" s="160">
        <f>IFERROR(V13/U13-1,"-")</f>
        <v>0.28658408382100431</v>
      </c>
      <c r="X13" s="159">
        <f t="shared" si="5"/>
        <v>0.85273821388471882</v>
      </c>
      <c r="Y13" s="157">
        <f t="shared" si="6"/>
        <v>32713</v>
      </c>
      <c r="Z13" s="158">
        <f t="shared" si="7"/>
        <v>67594</v>
      </c>
      <c r="AA13" s="159">
        <f t="shared" si="1"/>
        <v>0.73264921277911921</v>
      </c>
    </row>
    <row r="14" spans="1:27" s="56" customFormat="1" x14ac:dyDescent="0.25">
      <c r="B14" s="162" t="s">
        <v>110</v>
      </c>
      <c r="C14" s="163">
        <v>1422049</v>
      </c>
      <c r="D14" s="163">
        <v>1458560</v>
      </c>
      <c r="E14" s="163">
        <v>385012</v>
      </c>
      <c r="F14" s="163">
        <v>1431126</v>
      </c>
      <c r="G14" s="163">
        <v>1624627</v>
      </c>
      <c r="H14" s="163">
        <v>1752831</v>
      </c>
      <c r="I14" s="165">
        <f t="shared" ref="I14:I21" si="8">IFERROR(H14/G14-1,"-")</f>
        <v>7.8912882772476323E-2</v>
      </c>
      <c r="J14" s="164">
        <f t="shared" si="2"/>
        <v>0.20175447016235193</v>
      </c>
      <c r="K14" s="163">
        <f t="shared" si="3"/>
        <v>128204</v>
      </c>
      <c r="L14" s="163">
        <f t="shared" si="4"/>
        <v>294271</v>
      </c>
      <c r="M14" s="164">
        <f t="shared" si="0"/>
        <v>0.38203045771574323</v>
      </c>
      <c r="P14" s="162" t="s">
        <v>110</v>
      </c>
      <c r="Q14" s="163">
        <v>38413</v>
      </c>
      <c r="R14" s="163">
        <v>34452</v>
      </c>
      <c r="S14" s="163">
        <v>8131</v>
      </c>
      <c r="T14" s="163">
        <v>47102</v>
      </c>
      <c r="U14" s="163">
        <v>41776</v>
      </c>
      <c r="V14" s="163">
        <v>63422</v>
      </c>
      <c r="W14" s="165">
        <f t="shared" ref="W14:W21" si="9">IFERROR(V14/U14-1,"-")</f>
        <v>0.51814438912294136</v>
      </c>
      <c r="X14" s="164">
        <f t="shared" si="5"/>
        <v>0.84088006501799595</v>
      </c>
      <c r="Y14" s="162">
        <f t="shared" si="6"/>
        <v>21646</v>
      </c>
      <c r="Z14" s="163">
        <f t="shared" si="7"/>
        <v>28970</v>
      </c>
      <c r="AA14" s="164">
        <f t="shared" si="1"/>
        <v>0.31639494741883345</v>
      </c>
    </row>
    <row r="15" spans="1:27" x14ac:dyDescent="0.25">
      <c r="A15" s="1"/>
      <c r="B15" s="162" t="s">
        <v>113</v>
      </c>
      <c r="C15" s="163">
        <v>477576</v>
      </c>
      <c r="D15" s="163">
        <v>403748</v>
      </c>
      <c r="E15" s="163">
        <v>124078</v>
      </c>
      <c r="F15" s="163">
        <v>300252</v>
      </c>
      <c r="G15" s="163">
        <v>340777</v>
      </c>
      <c r="H15" s="163">
        <v>356314</v>
      </c>
      <c r="I15" s="165">
        <f t="shared" si="8"/>
        <v>4.5592865715702535E-2</v>
      </c>
      <c r="J15" s="164">
        <f t="shared" si="2"/>
        <v>-0.11748417329621452</v>
      </c>
      <c r="K15" s="163">
        <f t="shared" si="3"/>
        <v>15537</v>
      </c>
      <c r="L15" s="163">
        <f t="shared" si="4"/>
        <v>-47434</v>
      </c>
      <c r="M15" s="164">
        <f t="shared" si="0"/>
        <v>7.7658827639702485E-2</v>
      </c>
      <c r="P15" s="162" t="s">
        <v>113</v>
      </c>
      <c r="Q15" s="163">
        <v>11279</v>
      </c>
      <c r="R15" s="163">
        <v>9604</v>
      </c>
      <c r="S15" s="163">
        <v>2515</v>
      </c>
      <c r="T15" s="163">
        <v>6396</v>
      </c>
      <c r="U15" s="163">
        <v>7886</v>
      </c>
      <c r="V15" s="163">
        <v>8160</v>
      </c>
      <c r="W15" s="165">
        <f t="shared" si="9"/>
        <v>3.4745117930509828E-2</v>
      </c>
      <c r="X15" s="164">
        <f t="shared" si="5"/>
        <v>-0.15035401915868385</v>
      </c>
      <c r="Y15" s="162">
        <f t="shared" si="6"/>
        <v>274</v>
      </c>
      <c r="Z15" s="163">
        <f t="shared" si="7"/>
        <v>-1444</v>
      </c>
      <c r="AA15" s="164">
        <f t="shared" si="1"/>
        <v>4.0707999920180392E-2</v>
      </c>
    </row>
    <row r="16" spans="1:27" x14ac:dyDescent="0.25">
      <c r="A16" s="1"/>
      <c r="B16" s="162" t="s">
        <v>116</v>
      </c>
      <c r="C16" s="163">
        <v>140796</v>
      </c>
      <c r="D16" s="163">
        <v>143231</v>
      </c>
      <c r="E16" s="163">
        <v>52755</v>
      </c>
      <c r="F16" s="163">
        <v>164388</v>
      </c>
      <c r="G16" s="163">
        <v>185624</v>
      </c>
      <c r="H16" s="163">
        <v>199100</v>
      </c>
      <c r="I16" s="165">
        <f t="shared" si="8"/>
        <v>7.2598370900314624E-2</v>
      </c>
      <c r="J16" s="164">
        <f t="shared" si="2"/>
        <v>0.39006220720374785</v>
      </c>
      <c r="K16" s="163">
        <f t="shared" si="3"/>
        <v>13476</v>
      </c>
      <c r="L16" s="163">
        <f t="shared" si="4"/>
        <v>55869</v>
      </c>
      <c r="M16" s="164">
        <f t="shared" si="0"/>
        <v>4.3393951916188431E-2</v>
      </c>
      <c r="P16" s="162" t="s">
        <v>116</v>
      </c>
      <c r="Q16" s="163">
        <v>5559</v>
      </c>
      <c r="R16" s="163">
        <v>9264</v>
      </c>
      <c r="S16" s="163">
        <v>2837</v>
      </c>
      <c r="T16" s="163">
        <v>14640</v>
      </c>
      <c r="U16" s="163">
        <v>15024</v>
      </c>
      <c r="V16" s="163">
        <v>17826</v>
      </c>
      <c r="W16" s="165">
        <f t="shared" si="9"/>
        <v>0.18650159744408956</v>
      </c>
      <c r="X16" s="164">
        <f t="shared" si="5"/>
        <v>0.92422279792746109</v>
      </c>
      <c r="Y16" s="162">
        <f t="shared" si="6"/>
        <v>2802</v>
      </c>
      <c r="Z16" s="163">
        <f t="shared" si="7"/>
        <v>8562</v>
      </c>
      <c r="AA16" s="164">
        <f t="shared" si="1"/>
        <v>8.8929020413864662E-2</v>
      </c>
    </row>
    <row r="17" spans="1:27" x14ac:dyDescent="0.25">
      <c r="A17" s="1"/>
      <c r="B17" s="162" t="s">
        <v>123</v>
      </c>
      <c r="C17" s="163">
        <v>126572</v>
      </c>
      <c r="D17" s="163">
        <v>117379</v>
      </c>
      <c r="E17" s="163">
        <v>36756</v>
      </c>
      <c r="F17" s="163">
        <v>145398</v>
      </c>
      <c r="G17" s="163">
        <v>138315</v>
      </c>
      <c r="H17" s="163">
        <v>147784</v>
      </c>
      <c r="I17" s="165">
        <f t="shared" si="8"/>
        <v>6.8459675378664597E-2</v>
      </c>
      <c r="J17" s="164">
        <f t="shared" si="2"/>
        <v>0.25903270602066808</v>
      </c>
      <c r="K17" s="163">
        <f t="shared" si="3"/>
        <v>9469</v>
      </c>
      <c r="L17" s="163">
        <f t="shared" si="4"/>
        <v>30405</v>
      </c>
      <c r="M17" s="164">
        <f t="shared" si="0"/>
        <v>3.220960215962828E-2</v>
      </c>
      <c r="P17" s="162" t="s">
        <v>123</v>
      </c>
      <c r="Q17" s="163">
        <v>1935</v>
      </c>
      <c r="R17" s="163">
        <v>1484</v>
      </c>
      <c r="S17" s="163">
        <v>273</v>
      </c>
      <c r="T17" s="163">
        <v>2490</v>
      </c>
      <c r="U17" s="163">
        <v>3276</v>
      </c>
      <c r="V17" s="163">
        <v>5584</v>
      </c>
      <c r="W17" s="165">
        <f t="shared" si="9"/>
        <v>0.70451770451770446</v>
      </c>
      <c r="X17" s="164">
        <f t="shared" si="5"/>
        <v>2.7628032345013476</v>
      </c>
      <c r="Y17" s="162">
        <f t="shared" si="6"/>
        <v>2308</v>
      </c>
      <c r="Z17" s="163">
        <f t="shared" si="7"/>
        <v>4100</v>
      </c>
      <c r="AA17" s="164">
        <f t="shared" si="1"/>
        <v>2.7857043082633249E-2</v>
      </c>
    </row>
    <row r="18" spans="1:27" x14ac:dyDescent="0.25">
      <c r="A18" s="1"/>
      <c r="B18" s="162" t="s">
        <v>119</v>
      </c>
      <c r="C18" s="163">
        <v>112757</v>
      </c>
      <c r="D18" s="163">
        <v>109526</v>
      </c>
      <c r="E18" s="163">
        <v>51013</v>
      </c>
      <c r="F18" s="163">
        <v>119837</v>
      </c>
      <c r="G18" s="163">
        <v>123591</v>
      </c>
      <c r="H18" s="163">
        <v>129349</v>
      </c>
      <c r="I18" s="165">
        <f t="shared" si="8"/>
        <v>4.6589152931847844E-2</v>
      </c>
      <c r="J18" s="164">
        <f t="shared" si="2"/>
        <v>0.18098898891587378</v>
      </c>
      <c r="K18" s="163">
        <f t="shared" si="3"/>
        <v>5758</v>
      </c>
      <c r="L18" s="163">
        <f t="shared" si="4"/>
        <v>19823</v>
      </c>
      <c r="M18" s="164">
        <f t="shared" si="0"/>
        <v>2.819168401008065E-2</v>
      </c>
      <c r="P18" s="162" t="s">
        <v>119</v>
      </c>
      <c r="Q18" s="163">
        <v>2352</v>
      </c>
      <c r="R18" s="163">
        <v>1859</v>
      </c>
      <c r="S18" s="163">
        <v>871</v>
      </c>
      <c r="T18" s="163">
        <v>2633</v>
      </c>
      <c r="U18" s="163">
        <v>2484</v>
      </c>
      <c r="V18" s="163">
        <v>3654</v>
      </c>
      <c r="W18" s="165">
        <f t="shared" si="9"/>
        <v>0.47101449275362328</v>
      </c>
      <c r="X18" s="164">
        <f t="shared" si="5"/>
        <v>0.96557288864981183</v>
      </c>
      <c r="Y18" s="162">
        <f t="shared" si="6"/>
        <v>1170</v>
      </c>
      <c r="Z18" s="163">
        <f t="shared" si="7"/>
        <v>1795</v>
      </c>
      <c r="AA18" s="164">
        <f t="shared" si="1"/>
        <v>1.822880290543372E-2</v>
      </c>
    </row>
    <row r="19" spans="1:27" x14ac:dyDescent="0.25">
      <c r="A19" s="161" t="s">
        <v>144</v>
      </c>
      <c r="B19" s="162" t="s">
        <v>128</v>
      </c>
      <c r="C19" s="163">
        <v>50764</v>
      </c>
      <c r="D19" s="163">
        <v>57227</v>
      </c>
      <c r="E19" s="163">
        <v>28587</v>
      </c>
      <c r="F19" s="163">
        <v>44415</v>
      </c>
      <c r="G19" s="163">
        <v>51790</v>
      </c>
      <c r="H19" s="163">
        <v>47305</v>
      </c>
      <c r="I19" s="165">
        <f t="shared" si="8"/>
        <v>-8.6599729677543924E-2</v>
      </c>
      <c r="J19" s="164">
        <f t="shared" si="2"/>
        <v>-0.17337969839411471</v>
      </c>
      <c r="K19" s="163">
        <f t="shared" si="3"/>
        <v>-4485</v>
      </c>
      <c r="L19" s="163">
        <f t="shared" si="4"/>
        <v>-9922</v>
      </c>
      <c r="M19" s="164">
        <f t="shared" si="0"/>
        <v>1.0310150152663454E-2</v>
      </c>
      <c r="P19" s="162" t="s">
        <v>128</v>
      </c>
      <c r="Q19" s="163">
        <v>972</v>
      </c>
      <c r="R19" s="163">
        <v>1559</v>
      </c>
      <c r="S19" s="163">
        <v>666</v>
      </c>
      <c r="T19" s="163">
        <v>1414</v>
      </c>
      <c r="U19" s="163">
        <v>3520</v>
      </c>
      <c r="V19" s="163">
        <v>2498</v>
      </c>
      <c r="W19" s="165">
        <f t="shared" si="9"/>
        <v>-0.29034090909090904</v>
      </c>
      <c r="X19" s="164">
        <f t="shared" si="5"/>
        <v>0.60230917254650418</v>
      </c>
      <c r="Y19" s="162">
        <f t="shared" si="6"/>
        <v>-1022</v>
      </c>
      <c r="Z19" s="163">
        <f t="shared" si="7"/>
        <v>939</v>
      </c>
      <c r="AA19" s="164">
        <f t="shared" si="1"/>
        <v>1.2461836250074831E-2</v>
      </c>
    </row>
    <row r="20" spans="1:27" x14ac:dyDescent="0.25">
      <c r="A20" s="167" t="s">
        <v>145</v>
      </c>
      <c r="B20" s="162" t="s">
        <v>131</v>
      </c>
      <c r="C20" s="163">
        <v>84309</v>
      </c>
      <c r="D20" s="163">
        <v>72152</v>
      </c>
      <c r="E20" s="163">
        <v>41109</v>
      </c>
      <c r="F20" s="163">
        <v>33983</v>
      </c>
      <c r="G20" s="163">
        <v>47849</v>
      </c>
      <c r="H20" s="163">
        <v>47652</v>
      </c>
      <c r="I20" s="165">
        <f t="shared" si="8"/>
        <v>-4.1171184350770051E-3</v>
      </c>
      <c r="J20" s="164">
        <f t="shared" si="2"/>
        <v>-0.33956092693203233</v>
      </c>
      <c r="K20" s="163">
        <f t="shared" si="3"/>
        <v>-197</v>
      </c>
      <c r="L20" s="163">
        <f t="shared" si="4"/>
        <v>-24500</v>
      </c>
      <c r="M20" s="164">
        <f t="shared" si="0"/>
        <v>1.0385778989001561E-2</v>
      </c>
      <c r="P20" s="162" t="s">
        <v>131</v>
      </c>
      <c r="Q20" s="163">
        <v>1944</v>
      </c>
      <c r="R20" s="163">
        <v>1636</v>
      </c>
      <c r="S20" s="163">
        <v>871</v>
      </c>
      <c r="T20" s="163">
        <v>486</v>
      </c>
      <c r="U20" s="163">
        <v>1070</v>
      </c>
      <c r="V20" s="163">
        <v>1828</v>
      </c>
      <c r="W20" s="165">
        <f t="shared" si="9"/>
        <v>0.70841121495327108</v>
      </c>
      <c r="X20" s="164">
        <f t="shared" si="5"/>
        <v>0.11735941320293408</v>
      </c>
      <c r="Y20" s="162">
        <f t="shared" si="6"/>
        <v>758</v>
      </c>
      <c r="Z20" s="163">
        <f t="shared" si="7"/>
        <v>192</v>
      </c>
      <c r="AA20" s="164">
        <f t="shared" si="1"/>
        <v>9.1193901781972744E-3</v>
      </c>
    </row>
    <row r="21" spans="1:27" x14ac:dyDescent="0.25">
      <c r="B21" s="168" t="s">
        <v>145</v>
      </c>
      <c r="C21" s="169">
        <f t="shared" ref="C21:H21" si="10">C13-SUM(C14:C20)</f>
        <v>759131</v>
      </c>
      <c r="D21" s="169">
        <f t="shared" si="10"/>
        <v>769034</v>
      </c>
      <c r="E21" s="169">
        <f t="shared" si="10"/>
        <v>279925</v>
      </c>
      <c r="F21" s="169">
        <f t="shared" si="10"/>
        <v>802273</v>
      </c>
      <c r="G21" s="169">
        <f t="shared" si="10"/>
        <v>894362</v>
      </c>
      <c r="H21" s="169">
        <f t="shared" si="10"/>
        <v>987099</v>
      </c>
      <c r="I21" s="171">
        <f t="shared" si="8"/>
        <v>0.10369067558773737</v>
      </c>
      <c r="J21" s="170">
        <f t="shared" si="2"/>
        <v>0.28355703388926878</v>
      </c>
      <c r="K21" s="169">
        <f>H21-G21</f>
        <v>92737</v>
      </c>
      <c r="L21" s="169">
        <f t="shared" si="4"/>
        <v>218065</v>
      </c>
      <c r="M21" s="170">
        <f t="shared" si="0"/>
        <v>0.21513875711962674</v>
      </c>
      <c r="P21" s="168" t="s">
        <v>145</v>
      </c>
      <c r="Q21" s="169">
        <f t="shared" ref="Q21:V21" si="11">Q13-SUM(Q14:Q20)</f>
        <v>21442</v>
      </c>
      <c r="R21" s="169">
        <f t="shared" si="11"/>
        <v>19409</v>
      </c>
      <c r="S21" s="169">
        <f t="shared" si="11"/>
        <v>5232</v>
      </c>
      <c r="T21" s="169">
        <f t="shared" si="11"/>
        <v>26525</v>
      </c>
      <c r="U21" s="169">
        <f t="shared" si="11"/>
        <v>39112</v>
      </c>
      <c r="V21" s="169">
        <f t="shared" si="11"/>
        <v>43889</v>
      </c>
      <c r="W21" s="171">
        <f t="shared" si="9"/>
        <v>0.12213642871752906</v>
      </c>
      <c r="X21" s="170">
        <f t="shared" si="5"/>
        <v>1.2612705445927146</v>
      </c>
      <c r="Y21" s="168">
        <f>V21-U21</f>
        <v>4777</v>
      </c>
      <c r="Z21" s="169">
        <f t="shared" si="7"/>
        <v>24480</v>
      </c>
      <c r="AA21" s="170">
        <f t="shared" si="1"/>
        <v>0.21895017260990163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v>1433849</v>
      </c>
      <c r="D23" s="176">
        <v>1485492</v>
      </c>
      <c r="E23" s="176">
        <v>464064</v>
      </c>
      <c r="F23" s="176">
        <v>1457395</v>
      </c>
      <c r="G23" s="176">
        <v>1572308</v>
      </c>
      <c r="H23" s="176">
        <v>1622538</v>
      </c>
      <c r="I23" s="177">
        <f>IFERROR(H23/G23-1,"-")</f>
        <v>3.1946666938029944E-2</v>
      </c>
      <c r="J23" s="177">
        <f>IFERROR(H23/D23-1,"-")</f>
        <v>9.2256302962250958E-2</v>
      </c>
      <c r="K23" s="176">
        <f>H23-G23</f>
        <v>50230</v>
      </c>
      <c r="L23" s="176">
        <f>H23-D23</f>
        <v>137046</v>
      </c>
      <c r="M23" s="177">
        <f t="shared" ref="M23:M35" si="12">H23/H$9</f>
        <v>0.353633028398737</v>
      </c>
    </row>
    <row r="24" spans="1:27" x14ac:dyDescent="0.25">
      <c r="B24" s="157" t="s">
        <v>97</v>
      </c>
      <c r="C24" s="158">
        <v>167889</v>
      </c>
      <c r="D24" s="158">
        <v>200261</v>
      </c>
      <c r="E24" s="158">
        <v>91009</v>
      </c>
      <c r="F24" s="158">
        <v>184306</v>
      </c>
      <c r="G24" s="158">
        <v>161501</v>
      </c>
      <c r="H24" s="158">
        <v>142945</v>
      </c>
      <c r="I24" s="160">
        <f>IFERROR(H24/G24-1,"-")</f>
        <v>-0.11489712138005337</v>
      </c>
      <c r="J24" s="159">
        <f t="shared" ref="J24:J35" si="13">IFERROR(H24/D24-1,"-")</f>
        <v>-0.2862065005168255</v>
      </c>
      <c r="K24" s="158">
        <f t="shared" ref="K24:K34" si="14">H24-G24</f>
        <v>-18556</v>
      </c>
      <c r="L24" s="158">
        <f t="shared" ref="L24:L35" si="15">H24-D24</f>
        <v>-57316</v>
      </c>
      <c r="M24" s="159">
        <f t="shared" si="12"/>
        <v>3.1154939511097716E-2</v>
      </c>
    </row>
    <row r="25" spans="1:27" x14ac:dyDescent="0.25">
      <c r="B25" s="162" t="s">
        <v>103</v>
      </c>
      <c r="C25" s="163">
        <v>80385</v>
      </c>
      <c r="D25" s="163">
        <v>102815</v>
      </c>
      <c r="E25" s="163">
        <v>52174</v>
      </c>
      <c r="F25" s="163">
        <v>78213</v>
      </c>
      <c r="G25" s="163">
        <v>68547</v>
      </c>
      <c r="H25" s="163">
        <v>54723</v>
      </c>
      <c r="I25" s="165">
        <f>IFERROR(H25/G25-1,"-")</f>
        <v>-0.20167184559499318</v>
      </c>
      <c r="J25" s="164">
        <f t="shared" si="13"/>
        <v>-0.46775275981131159</v>
      </c>
      <c r="K25" s="163">
        <f t="shared" si="14"/>
        <v>-13824</v>
      </c>
      <c r="L25" s="163">
        <f t="shared" si="15"/>
        <v>-48092</v>
      </c>
      <c r="M25" s="164">
        <f t="shared" si="12"/>
        <v>1.1926907236110394E-2</v>
      </c>
    </row>
    <row r="26" spans="1:27" x14ac:dyDescent="0.25">
      <c r="B26" s="162" t="s">
        <v>100</v>
      </c>
      <c r="C26" s="163">
        <v>87504</v>
      </c>
      <c r="D26" s="163">
        <v>97446</v>
      </c>
      <c r="E26" s="163">
        <v>38835</v>
      </c>
      <c r="F26" s="163">
        <v>106093</v>
      </c>
      <c r="G26" s="163">
        <v>92954</v>
      </c>
      <c r="H26" s="163">
        <v>88222</v>
      </c>
      <c r="I26" s="165">
        <f>IFERROR(H26/G26-1,"-")</f>
        <v>-5.0906900187189352E-2</v>
      </c>
      <c r="J26" s="164">
        <f t="shared" si="13"/>
        <v>-9.4657553927303351E-2</v>
      </c>
      <c r="K26" s="163">
        <f t="shared" si="14"/>
        <v>-4732</v>
      </c>
      <c r="L26" s="163">
        <f t="shared" si="15"/>
        <v>-9224</v>
      </c>
      <c r="M26" s="164">
        <f t="shared" si="12"/>
        <v>1.922803227498732E-2</v>
      </c>
    </row>
    <row r="27" spans="1:27" x14ac:dyDescent="0.25">
      <c r="B27" s="157" t="s">
        <v>107</v>
      </c>
      <c r="C27" s="158">
        <v>1265960</v>
      </c>
      <c r="D27" s="158">
        <v>1285231</v>
      </c>
      <c r="E27" s="158">
        <v>373055</v>
      </c>
      <c r="F27" s="158">
        <v>1273089</v>
      </c>
      <c r="G27" s="158">
        <v>1410807</v>
      </c>
      <c r="H27" s="158">
        <v>1479593</v>
      </c>
      <c r="I27" s="160">
        <f>IFERROR(H27/G27-1,"-")</f>
        <v>4.8756491851826622E-2</v>
      </c>
      <c r="J27" s="159">
        <f t="shared" si="13"/>
        <v>0.15122728910211469</v>
      </c>
      <c r="K27" s="158">
        <f t="shared" si="14"/>
        <v>68786</v>
      </c>
      <c r="L27" s="158">
        <f t="shared" si="15"/>
        <v>194362</v>
      </c>
      <c r="M27" s="159">
        <f t="shared" si="12"/>
        <v>0.32247808888763929</v>
      </c>
    </row>
    <row r="28" spans="1:27" x14ac:dyDescent="0.25">
      <c r="B28" s="162" t="s">
        <v>110</v>
      </c>
      <c r="C28" s="163">
        <v>620281</v>
      </c>
      <c r="D28" s="163">
        <v>644448</v>
      </c>
      <c r="E28" s="163">
        <v>161958</v>
      </c>
      <c r="F28" s="163">
        <v>652433</v>
      </c>
      <c r="G28" s="163">
        <v>740531</v>
      </c>
      <c r="H28" s="163">
        <v>783161</v>
      </c>
      <c r="I28" s="165">
        <f t="shared" ref="I28:I35" si="16">IFERROR(H28/G28-1,"-")</f>
        <v>5.7566800039431154E-2</v>
      </c>
      <c r="J28" s="164">
        <f t="shared" si="13"/>
        <v>0.21524312279656388</v>
      </c>
      <c r="K28" s="163">
        <f t="shared" si="14"/>
        <v>42630</v>
      </c>
      <c r="L28" s="163">
        <f t="shared" si="15"/>
        <v>138713</v>
      </c>
      <c r="M28" s="164">
        <f t="shared" si="12"/>
        <v>0.17069036050544473</v>
      </c>
    </row>
    <row r="29" spans="1:27" x14ac:dyDescent="0.25">
      <c r="B29" s="162" t="s">
        <v>113</v>
      </c>
      <c r="C29" s="163">
        <v>184092</v>
      </c>
      <c r="D29" s="163">
        <v>168355</v>
      </c>
      <c r="E29" s="163">
        <v>45892</v>
      </c>
      <c r="F29" s="163">
        <v>136074</v>
      </c>
      <c r="G29" s="163">
        <v>148299</v>
      </c>
      <c r="H29" s="163">
        <v>149978</v>
      </c>
      <c r="I29" s="165">
        <f t="shared" si="16"/>
        <v>1.1321721656922801E-2</v>
      </c>
      <c r="J29" s="164">
        <f t="shared" si="13"/>
        <v>-0.10915624721570494</v>
      </c>
      <c r="K29" s="163">
        <f t="shared" si="14"/>
        <v>1679</v>
      </c>
      <c r="L29" s="163">
        <f t="shared" si="15"/>
        <v>-18377</v>
      </c>
      <c r="M29" s="164">
        <f t="shared" si="12"/>
        <v>3.2687785637800643E-2</v>
      </c>
    </row>
    <row r="30" spans="1:27" x14ac:dyDescent="0.25">
      <c r="B30" s="162" t="s">
        <v>116</v>
      </c>
      <c r="C30" s="163">
        <v>40965</v>
      </c>
      <c r="D30" s="163">
        <v>44885</v>
      </c>
      <c r="E30" s="163">
        <v>17768</v>
      </c>
      <c r="F30" s="163">
        <v>53676</v>
      </c>
      <c r="G30" s="163">
        <v>56218</v>
      </c>
      <c r="H30" s="163">
        <v>50209</v>
      </c>
      <c r="I30" s="165">
        <f t="shared" si="16"/>
        <v>-0.10688747376285179</v>
      </c>
      <c r="J30" s="164">
        <f t="shared" si="13"/>
        <v>0.11861423638186475</v>
      </c>
      <c r="K30" s="163">
        <f t="shared" si="14"/>
        <v>-6009</v>
      </c>
      <c r="L30" s="163">
        <f t="shared" si="15"/>
        <v>5324</v>
      </c>
      <c r="M30" s="164">
        <f t="shared" si="12"/>
        <v>1.0943078512103991E-2</v>
      </c>
    </row>
    <row r="31" spans="1:27" x14ac:dyDescent="0.25">
      <c r="B31" s="162" t="s">
        <v>123</v>
      </c>
      <c r="C31" s="163">
        <v>56582</v>
      </c>
      <c r="D31" s="163">
        <v>52271</v>
      </c>
      <c r="E31" s="163">
        <v>15339</v>
      </c>
      <c r="F31" s="163">
        <v>66087</v>
      </c>
      <c r="G31" s="163">
        <v>60607</v>
      </c>
      <c r="H31" s="163">
        <v>61026</v>
      </c>
      <c r="I31" s="165">
        <f t="shared" si="16"/>
        <v>6.9133928424109925E-3</v>
      </c>
      <c r="J31" s="164">
        <f t="shared" si="13"/>
        <v>0.1674924910562261</v>
      </c>
      <c r="K31" s="163">
        <f t="shared" si="14"/>
        <v>419</v>
      </c>
      <c r="L31" s="163">
        <f t="shared" si="15"/>
        <v>8755</v>
      </c>
      <c r="M31" s="164">
        <f t="shared" si="12"/>
        <v>1.3300649470805198E-2</v>
      </c>
    </row>
    <row r="32" spans="1:27" x14ac:dyDescent="0.25">
      <c r="B32" s="162" t="s">
        <v>119</v>
      </c>
      <c r="C32" s="163">
        <v>58816</v>
      </c>
      <c r="D32" s="163">
        <v>57868</v>
      </c>
      <c r="E32" s="163">
        <v>24224</v>
      </c>
      <c r="F32" s="163">
        <v>68490</v>
      </c>
      <c r="G32" s="163">
        <v>65328</v>
      </c>
      <c r="H32" s="163">
        <v>66877</v>
      </c>
      <c r="I32" s="165">
        <f t="shared" si="16"/>
        <v>2.3711119275042769E-2</v>
      </c>
      <c r="J32" s="164">
        <f t="shared" si="13"/>
        <v>0.15568189673049004</v>
      </c>
      <c r="K32" s="163">
        <f t="shared" si="14"/>
        <v>1549</v>
      </c>
      <c r="L32" s="163">
        <f t="shared" si="15"/>
        <v>9009</v>
      </c>
      <c r="M32" s="164">
        <f t="shared" si="12"/>
        <v>1.4575878062777164E-2</v>
      </c>
    </row>
    <row r="33" spans="2:13" x14ac:dyDescent="0.25">
      <c r="B33" s="162" t="s">
        <v>128</v>
      </c>
      <c r="C33" s="163">
        <v>20760</v>
      </c>
      <c r="D33" s="163">
        <v>24642</v>
      </c>
      <c r="E33" s="163">
        <v>11538</v>
      </c>
      <c r="F33" s="163">
        <v>17067</v>
      </c>
      <c r="G33" s="163">
        <v>19064</v>
      </c>
      <c r="H33" s="163">
        <v>18391</v>
      </c>
      <c r="I33" s="165">
        <f t="shared" si="16"/>
        <v>-3.5302140159462869E-2</v>
      </c>
      <c r="J33" s="164">
        <f t="shared" si="13"/>
        <v>-0.25367259151042931</v>
      </c>
      <c r="K33" s="163">
        <f t="shared" si="14"/>
        <v>-673</v>
      </c>
      <c r="L33" s="163">
        <f t="shared" si="15"/>
        <v>-6251</v>
      </c>
      <c r="M33" s="164">
        <f t="shared" si="12"/>
        <v>4.0083283259197454E-3</v>
      </c>
    </row>
    <row r="34" spans="2:13" x14ac:dyDescent="0.25">
      <c r="B34" s="162" t="s">
        <v>131</v>
      </c>
      <c r="C34" s="163">
        <v>25829</v>
      </c>
      <c r="D34" s="163">
        <v>24035</v>
      </c>
      <c r="E34" s="163">
        <v>12984</v>
      </c>
      <c r="F34" s="163">
        <v>11060</v>
      </c>
      <c r="G34" s="163">
        <v>17223</v>
      </c>
      <c r="H34" s="163">
        <v>16241</v>
      </c>
      <c r="I34" s="165">
        <f t="shared" si="16"/>
        <v>-5.7016779887359981E-2</v>
      </c>
      <c r="J34" s="164">
        <f t="shared" si="13"/>
        <v>-0.32427709590180986</v>
      </c>
      <c r="K34" s="163">
        <f t="shared" si="14"/>
        <v>-982</v>
      </c>
      <c r="L34" s="163">
        <f t="shared" si="15"/>
        <v>-7794</v>
      </c>
      <c r="M34" s="164">
        <f t="shared" si="12"/>
        <v>3.5397346713752702E-3</v>
      </c>
    </row>
    <row r="35" spans="2:13" x14ac:dyDescent="0.25">
      <c r="B35" s="168" t="s">
        <v>145</v>
      </c>
      <c r="C35" s="169">
        <f t="shared" ref="C35:H35" si="17">C27-SUM(C28:C34)</f>
        <v>258635</v>
      </c>
      <c r="D35" s="169">
        <f t="shared" si="17"/>
        <v>268727</v>
      </c>
      <c r="E35" s="169">
        <f t="shared" si="17"/>
        <v>83352</v>
      </c>
      <c r="F35" s="169">
        <f t="shared" si="17"/>
        <v>268202</v>
      </c>
      <c r="G35" s="169">
        <f t="shared" si="17"/>
        <v>303537</v>
      </c>
      <c r="H35" s="169">
        <f t="shared" si="17"/>
        <v>333710</v>
      </c>
      <c r="I35" s="171">
        <f t="shared" si="16"/>
        <v>9.9404685425499961E-2</v>
      </c>
      <c r="J35" s="170">
        <f t="shared" si="13"/>
        <v>0.24181790441600581</v>
      </c>
      <c r="K35" s="169">
        <f>H35-G35</f>
        <v>30173</v>
      </c>
      <c r="L35" s="169">
        <f t="shared" si="15"/>
        <v>64983</v>
      </c>
      <c r="M35" s="170">
        <f t="shared" si="12"/>
        <v>7.2732273701412553E-2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v>1105867</v>
      </c>
      <c r="D37" s="176">
        <v>1082702</v>
      </c>
      <c r="E37" s="176">
        <v>319934</v>
      </c>
      <c r="F37" s="176">
        <v>1027252</v>
      </c>
      <c r="G37" s="176">
        <v>1094360</v>
      </c>
      <c r="H37" s="176">
        <v>1158457</v>
      </c>
      <c r="I37" s="177">
        <f>IFERROR(H37/G37-1,"-")</f>
        <v>5.8570305932234445E-2</v>
      </c>
      <c r="J37" s="177">
        <f>IFERROR(H37/D37-1,"-")</f>
        <v>6.9968467777837384E-2</v>
      </c>
      <c r="K37" s="176">
        <f>H37-G37</f>
        <v>64097</v>
      </c>
      <c r="L37" s="176">
        <f>H37-D37</f>
        <v>75755</v>
      </c>
      <c r="M37" s="177">
        <f t="shared" ref="M37:M49" si="18">H37/H$9</f>
        <v>0.25248632523843245</v>
      </c>
    </row>
    <row r="38" spans="2:13" x14ac:dyDescent="0.25">
      <c r="B38" s="157" t="s">
        <v>97</v>
      </c>
      <c r="C38" s="158">
        <v>117233</v>
      </c>
      <c r="D38" s="158">
        <v>111759</v>
      </c>
      <c r="E38" s="158">
        <v>41966</v>
      </c>
      <c r="F38" s="158">
        <v>110023</v>
      </c>
      <c r="G38" s="158">
        <v>104488</v>
      </c>
      <c r="H38" s="158">
        <v>100942</v>
      </c>
      <c r="I38" s="160">
        <f>IFERROR(H38/G38-1,"-")</f>
        <v>-3.3936911415664905E-2</v>
      </c>
      <c r="J38" s="159">
        <f t="shared" ref="J38:J49" si="19">IFERROR(H38/D38-1,"-")</f>
        <v>-9.6788625524566241E-2</v>
      </c>
      <c r="K38" s="158">
        <f t="shared" ref="K38:K48" si="20">H38-G38</f>
        <v>-3546</v>
      </c>
      <c r="L38" s="158">
        <f t="shared" ref="L38:L49" si="21">H38-D38</f>
        <v>-10817</v>
      </c>
      <c r="M38" s="159">
        <f t="shared" si="18"/>
        <v>2.2000363105594639E-2</v>
      </c>
    </row>
    <row r="39" spans="2:13" x14ac:dyDescent="0.25">
      <c r="B39" s="162" t="s">
        <v>103</v>
      </c>
      <c r="C39" s="163">
        <v>38018</v>
      </c>
      <c r="D39" s="163">
        <v>45528</v>
      </c>
      <c r="E39" s="163">
        <v>20552</v>
      </c>
      <c r="F39" s="163">
        <v>44470</v>
      </c>
      <c r="G39" s="163">
        <v>46357</v>
      </c>
      <c r="H39" s="163">
        <v>45451</v>
      </c>
      <c r="I39" s="165">
        <f>IFERROR(H39/G39-1,"-")</f>
        <v>-1.9543973941368087E-2</v>
      </c>
      <c r="J39" s="164">
        <f t="shared" si="19"/>
        <v>-1.691266912669076E-3</v>
      </c>
      <c r="K39" s="163">
        <f t="shared" si="20"/>
        <v>-906</v>
      </c>
      <c r="L39" s="163">
        <f t="shared" si="21"/>
        <v>-77</v>
      </c>
      <c r="M39" s="164">
        <f t="shared" si="18"/>
        <v>9.9060698570702169E-3</v>
      </c>
    </row>
    <row r="40" spans="2:13" x14ac:dyDescent="0.25">
      <c r="B40" s="162" t="s">
        <v>100</v>
      </c>
      <c r="C40" s="163">
        <v>79215</v>
      </c>
      <c r="D40" s="163">
        <v>66231</v>
      </c>
      <c r="E40" s="163">
        <v>21414</v>
      </c>
      <c r="F40" s="163">
        <v>65553</v>
      </c>
      <c r="G40" s="163">
        <v>58131</v>
      </c>
      <c r="H40" s="163">
        <v>55491</v>
      </c>
      <c r="I40" s="165">
        <f>IFERROR(H40/G40-1,"-")</f>
        <v>-4.5414666873096921E-2</v>
      </c>
      <c r="J40" s="164">
        <f t="shared" si="19"/>
        <v>-0.16215971372922044</v>
      </c>
      <c r="K40" s="163">
        <f t="shared" si="20"/>
        <v>-2640</v>
      </c>
      <c r="L40" s="163">
        <f t="shared" si="21"/>
        <v>-10740</v>
      </c>
      <c r="M40" s="164">
        <f t="shared" si="18"/>
        <v>1.2094293248524421E-2</v>
      </c>
    </row>
    <row r="41" spans="2:13" x14ac:dyDescent="0.25">
      <c r="B41" s="157" t="s">
        <v>107</v>
      </c>
      <c r="C41" s="158">
        <v>988634</v>
      </c>
      <c r="D41" s="158">
        <v>970943</v>
      </c>
      <c r="E41" s="158">
        <v>277968</v>
      </c>
      <c r="F41" s="158">
        <v>917229</v>
      </c>
      <c r="G41" s="158">
        <v>989872</v>
      </c>
      <c r="H41" s="158">
        <v>1057515</v>
      </c>
      <c r="I41" s="160">
        <f>IFERROR(H41/G41-1,"-")</f>
        <v>6.8335097871239814E-2</v>
      </c>
      <c r="J41" s="159">
        <f t="shared" si="19"/>
        <v>8.9162803583732408E-2</v>
      </c>
      <c r="K41" s="158">
        <f t="shared" si="20"/>
        <v>67643</v>
      </c>
      <c r="L41" s="158">
        <f t="shared" si="21"/>
        <v>86572</v>
      </c>
      <c r="M41" s="159">
        <f t="shared" si="18"/>
        <v>0.23048596213283781</v>
      </c>
    </row>
    <row r="42" spans="2:13" x14ac:dyDescent="0.25">
      <c r="B42" s="162" t="s">
        <v>110</v>
      </c>
      <c r="C42" s="163">
        <v>523340</v>
      </c>
      <c r="D42" s="163">
        <v>546745</v>
      </c>
      <c r="E42" s="163">
        <v>123180</v>
      </c>
      <c r="F42" s="163">
        <v>483953</v>
      </c>
      <c r="G42" s="163">
        <v>534551</v>
      </c>
      <c r="H42" s="163">
        <v>581317</v>
      </c>
      <c r="I42" s="165">
        <f t="shared" ref="I42:I49" si="22">IFERROR(H42/G42-1,"-")</f>
        <v>8.7486507367865674E-2</v>
      </c>
      <c r="J42" s="164">
        <f t="shared" si="19"/>
        <v>6.3232402674006982E-2</v>
      </c>
      <c r="K42" s="163">
        <f t="shared" si="20"/>
        <v>46766</v>
      </c>
      <c r="L42" s="163">
        <f t="shared" si="21"/>
        <v>34572</v>
      </c>
      <c r="M42" s="164">
        <f t="shared" si="18"/>
        <v>0.12669835231573534</v>
      </c>
    </row>
    <row r="43" spans="2:13" x14ac:dyDescent="0.25">
      <c r="B43" s="162" t="s">
        <v>113</v>
      </c>
      <c r="C43" s="163">
        <v>60988</v>
      </c>
      <c r="D43" s="163">
        <v>43160</v>
      </c>
      <c r="E43" s="163">
        <v>13421</v>
      </c>
      <c r="F43" s="163">
        <v>29659</v>
      </c>
      <c r="G43" s="163">
        <v>35338</v>
      </c>
      <c r="H43" s="163">
        <v>34693</v>
      </c>
      <c r="I43" s="165">
        <f t="shared" si="22"/>
        <v>-1.8252306299168075E-2</v>
      </c>
      <c r="J43" s="164">
        <f t="shared" si="19"/>
        <v>-0.19617701575532898</v>
      </c>
      <c r="K43" s="163">
        <f t="shared" si="20"/>
        <v>-645</v>
      </c>
      <c r="L43" s="163">
        <f t="shared" si="21"/>
        <v>-8467</v>
      </c>
      <c r="M43" s="164">
        <f t="shared" si="18"/>
        <v>7.5613579800518594E-3</v>
      </c>
    </row>
    <row r="44" spans="2:13" x14ac:dyDescent="0.25">
      <c r="B44" s="162" t="s">
        <v>116</v>
      </c>
      <c r="C44" s="163">
        <v>20589</v>
      </c>
      <c r="D44" s="163">
        <v>20589</v>
      </c>
      <c r="E44" s="163">
        <v>8464</v>
      </c>
      <c r="F44" s="163">
        <v>22634</v>
      </c>
      <c r="G44" s="163">
        <v>24674</v>
      </c>
      <c r="H44" s="163">
        <v>24753</v>
      </c>
      <c r="I44" s="165">
        <f t="shared" si="22"/>
        <v>3.2017508308341824E-3</v>
      </c>
      <c r="J44" s="164">
        <f t="shared" si="19"/>
        <v>0.20224391665452424</v>
      </c>
      <c r="K44" s="163">
        <f t="shared" si="20"/>
        <v>79</v>
      </c>
      <c r="L44" s="163">
        <f t="shared" si="21"/>
        <v>4164</v>
      </c>
      <c r="M44" s="164">
        <f t="shared" si="18"/>
        <v>5.394929642297399E-3</v>
      </c>
    </row>
    <row r="45" spans="2:13" x14ac:dyDescent="0.25">
      <c r="B45" s="162" t="s">
        <v>123</v>
      </c>
      <c r="C45" s="163">
        <v>48515</v>
      </c>
      <c r="D45" s="163">
        <v>46365</v>
      </c>
      <c r="E45" s="163">
        <v>12393</v>
      </c>
      <c r="F45" s="163">
        <v>49372</v>
      </c>
      <c r="G45" s="163">
        <v>46567</v>
      </c>
      <c r="H45" s="163">
        <v>49253</v>
      </c>
      <c r="I45" s="165">
        <f t="shared" si="22"/>
        <v>5.7680331565271636E-2</v>
      </c>
      <c r="J45" s="164">
        <f t="shared" si="19"/>
        <v>6.2288364067723423E-2</v>
      </c>
      <c r="K45" s="163">
        <f t="shared" si="20"/>
        <v>2686</v>
      </c>
      <c r="L45" s="163">
        <f t="shared" si="21"/>
        <v>2888</v>
      </c>
      <c r="M45" s="164">
        <f t="shared" si="18"/>
        <v>1.0734717798734448E-2</v>
      </c>
    </row>
    <row r="46" spans="2:13" x14ac:dyDescent="0.25">
      <c r="B46" s="162" t="s">
        <v>119</v>
      </c>
      <c r="C46" s="163">
        <v>34853</v>
      </c>
      <c r="D46" s="163">
        <v>33250</v>
      </c>
      <c r="E46" s="163">
        <v>13586</v>
      </c>
      <c r="F46" s="163">
        <v>31205</v>
      </c>
      <c r="G46" s="163">
        <v>36085</v>
      </c>
      <c r="H46" s="163">
        <v>36824</v>
      </c>
      <c r="I46" s="165">
        <f t="shared" si="22"/>
        <v>2.0479423583206424E-2</v>
      </c>
      <c r="J46" s="164">
        <f t="shared" si="19"/>
        <v>0.1074887218045113</v>
      </c>
      <c r="K46" s="163">
        <f t="shared" si="20"/>
        <v>739</v>
      </c>
      <c r="L46" s="163">
        <f t="shared" si="21"/>
        <v>3574</v>
      </c>
      <c r="M46" s="164">
        <f t="shared" si="18"/>
        <v>8.0258105743933831E-3</v>
      </c>
    </row>
    <row r="47" spans="2:13" x14ac:dyDescent="0.25">
      <c r="B47" s="162" t="s">
        <v>128</v>
      </c>
      <c r="C47" s="163">
        <v>20005</v>
      </c>
      <c r="D47" s="163">
        <v>20414</v>
      </c>
      <c r="E47" s="163">
        <v>9638</v>
      </c>
      <c r="F47" s="163">
        <v>16484</v>
      </c>
      <c r="G47" s="163">
        <v>17819</v>
      </c>
      <c r="H47" s="163">
        <v>16068</v>
      </c>
      <c r="I47" s="165">
        <f t="shared" si="22"/>
        <v>-9.8265895953757232E-2</v>
      </c>
      <c r="J47" s="164">
        <f t="shared" si="19"/>
        <v>-0.21289311256980503</v>
      </c>
      <c r="K47" s="163">
        <f t="shared" si="20"/>
        <v>-1751</v>
      </c>
      <c r="L47" s="163">
        <f t="shared" si="21"/>
        <v>-4346</v>
      </c>
      <c r="M47" s="164">
        <f t="shared" si="18"/>
        <v>3.5020292284747147E-3</v>
      </c>
    </row>
    <row r="48" spans="2:13" x14ac:dyDescent="0.25">
      <c r="B48" s="162" t="s">
        <v>131</v>
      </c>
      <c r="C48" s="163">
        <v>34685</v>
      </c>
      <c r="D48" s="163">
        <v>28997</v>
      </c>
      <c r="E48" s="163">
        <v>15776</v>
      </c>
      <c r="F48" s="163">
        <v>14048</v>
      </c>
      <c r="G48" s="163">
        <v>17655</v>
      </c>
      <c r="H48" s="163">
        <v>17179</v>
      </c>
      <c r="I48" s="165">
        <f t="shared" si="22"/>
        <v>-2.6961200792976481E-2</v>
      </c>
      <c r="J48" s="164">
        <f t="shared" si="19"/>
        <v>-0.40755940269683066</v>
      </c>
      <c r="K48" s="163">
        <f t="shared" si="20"/>
        <v>-476</v>
      </c>
      <c r="L48" s="163">
        <f t="shared" si="21"/>
        <v>-11818</v>
      </c>
      <c r="M48" s="164">
        <f t="shared" si="18"/>
        <v>3.7441722750788599E-3</v>
      </c>
    </row>
    <row r="49" spans="2:13" x14ac:dyDescent="0.25">
      <c r="B49" s="168" t="s">
        <v>145</v>
      </c>
      <c r="C49" s="169">
        <f t="shared" ref="C49:H49" si="23">C41-SUM(C42:C48)</f>
        <v>245659</v>
      </c>
      <c r="D49" s="169">
        <f t="shared" si="23"/>
        <v>231423</v>
      </c>
      <c r="E49" s="169">
        <f t="shared" si="23"/>
        <v>81510</v>
      </c>
      <c r="F49" s="169">
        <f t="shared" si="23"/>
        <v>269874</v>
      </c>
      <c r="G49" s="169">
        <f t="shared" si="23"/>
        <v>277183</v>
      </c>
      <c r="H49" s="169">
        <f t="shared" si="23"/>
        <v>297428</v>
      </c>
      <c r="I49" s="171">
        <f t="shared" si="22"/>
        <v>7.3038389800240244E-2</v>
      </c>
      <c r="J49" s="170">
        <f t="shared" si="19"/>
        <v>0.28521365637814733</v>
      </c>
      <c r="K49" s="169">
        <f>H49-G49</f>
        <v>20245</v>
      </c>
      <c r="L49" s="169">
        <f t="shared" si="21"/>
        <v>66005</v>
      </c>
      <c r="M49" s="170">
        <f t="shared" si="18"/>
        <v>6.4824592318071778E-2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v>37938</v>
      </c>
      <c r="D51" s="176">
        <v>36869</v>
      </c>
      <c r="E51" s="176">
        <v>11628</v>
      </c>
      <c r="F51" s="176">
        <v>29058</v>
      </c>
      <c r="G51" s="176">
        <v>41308</v>
      </c>
      <c r="H51" s="176">
        <v>35995</v>
      </c>
      <c r="I51" s="177">
        <f>IFERROR(H51/G51-1,"-")</f>
        <v>-0.12861915367483301</v>
      </c>
      <c r="J51" s="177">
        <f>IFERROR(H51/D51-1,"-")</f>
        <v>-2.3705552089831605E-2</v>
      </c>
      <c r="K51" s="176">
        <f>H51-G51</f>
        <v>-5313</v>
      </c>
      <c r="L51" s="176">
        <f>H51-D51</f>
        <v>-874</v>
      </c>
      <c r="M51" s="177">
        <f t="shared" ref="M51:M63" si="24">H51/H$9</f>
        <v>7.845129579222513E-3</v>
      </c>
    </row>
    <row r="52" spans="2:13" x14ac:dyDescent="0.25">
      <c r="B52" s="157" t="s">
        <v>97</v>
      </c>
      <c r="C52" s="158">
        <v>9914</v>
      </c>
      <c r="D52" s="158">
        <v>9302</v>
      </c>
      <c r="E52" s="158">
        <v>2244</v>
      </c>
      <c r="F52" s="158">
        <v>4856</v>
      </c>
      <c r="G52" s="158">
        <v>17500</v>
      </c>
      <c r="H52" s="158">
        <v>9811</v>
      </c>
      <c r="I52" s="160">
        <f>IFERROR(H52/G52-1,"-")</f>
        <v>-0.43937142857142852</v>
      </c>
      <c r="J52" s="159">
        <f t="shared" ref="J52:J63" si="25">IFERROR(H52/D52-1,"-")</f>
        <v>5.4719415179531383E-2</v>
      </c>
      <c r="K52" s="158">
        <f t="shared" ref="K52:K62" si="26">H52-G52</f>
        <v>-7689</v>
      </c>
      <c r="L52" s="158">
        <f t="shared" ref="L52:L63" si="27">H52-D52</f>
        <v>509</v>
      </c>
      <c r="M52" s="159">
        <f t="shared" si="24"/>
        <v>2.1383127184817913E-3</v>
      </c>
    </row>
    <row r="53" spans="2:13" x14ac:dyDescent="0.25">
      <c r="B53" s="162" t="s">
        <v>103</v>
      </c>
      <c r="C53" s="163">
        <v>6291</v>
      </c>
      <c r="D53" s="163">
        <v>5254</v>
      </c>
      <c r="E53" s="163">
        <v>1592</v>
      </c>
      <c r="F53" s="163">
        <v>2591</v>
      </c>
      <c r="G53" s="163">
        <v>12921</v>
      </c>
      <c r="H53" s="163">
        <v>6705</v>
      </c>
      <c r="I53" s="165">
        <f>IFERROR(H53/G53-1,"-")</f>
        <v>-0.48107731599721382</v>
      </c>
      <c r="J53" s="164">
        <f t="shared" si="25"/>
        <v>0.27617053673391712</v>
      </c>
      <c r="K53" s="163">
        <f t="shared" si="26"/>
        <v>-6216</v>
      </c>
      <c r="L53" s="163">
        <f t="shared" si="27"/>
        <v>1451</v>
      </c>
      <c r="M53" s="164">
        <f t="shared" si="24"/>
        <v>1.4613583505677721E-3</v>
      </c>
    </row>
    <row r="54" spans="2:13" x14ac:dyDescent="0.25">
      <c r="B54" s="162" t="s">
        <v>100</v>
      </c>
      <c r="C54" s="163">
        <v>3623</v>
      </c>
      <c r="D54" s="163">
        <v>4048</v>
      </c>
      <c r="E54" s="163">
        <v>652</v>
      </c>
      <c r="F54" s="163">
        <v>2265</v>
      </c>
      <c r="G54" s="163">
        <v>4579</v>
      </c>
      <c r="H54" s="163">
        <v>3106</v>
      </c>
      <c r="I54" s="165">
        <f>IFERROR(H54/G54-1,"-")</f>
        <v>-0.32168595763267094</v>
      </c>
      <c r="J54" s="164">
        <f t="shared" si="25"/>
        <v>-0.23270750988142297</v>
      </c>
      <c r="K54" s="163">
        <f t="shared" si="26"/>
        <v>-1473</v>
      </c>
      <c r="L54" s="163">
        <f t="shared" si="27"/>
        <v>-942</v>
      </c>
      <c r="M54" s="164">
        <f t="shared" si="24"/>
        <v>6.7695436791401936E-4</v>
      </c>
    </row>
    <row r="55" spans="2:13" x14ac:dyDescent="0.25">
      <c r="B55" s="157" t="s">
        <v>107</v>
      </c>
      <c r="C55" s="158">
        <v>28024</v>
      </c>
      <c r="D55" s="158">
        <v>27567</v>
      </c>
      <c r="E55" s="158">
        <v>9384</v>
      </c>
      <c r="F55" s="158">
        <v>24202</v>
      </c>
      <c r="G55" s="158">
        <v>23808</v>
      </c>
      <c r="H55" s="158">
        <v>26184</v>
      </c>
      <c r="I55" s="160">
        <f>IFERROR(H55/G55-1,"-")</f>
        <v>9.9798387096774244E-2</v>
      </c>
      <c r="J55" s="159">
        <f t="shared" si="25"/>
        <v>-5.0168679943410566E-2</v>
      </c>
      <c r="K55" s="158">
        <f t="shared" si="26"/>
        <v>2376</v>
      </c>
      <c r="L55" s="158">
        <f t="shared" si="27"/>
        <v>-1383</v>
      </c>
      <c r="M55" s="159">
        <f t="shared" si="24"/>
        <v>5.7068168607407226E-3</v>
      </c>
    </row>
    <row r="56" spans="2:13" x14ac:dyDescent="0.25">
      <c r="B56" s="162" t="s">
        <v>110</v>
      </c>
      <c r="C56" s="163">
        <v>8126</v>
      </c>
      <c r="D56" s="163">
        <v>8621</v>
      </c>
      <c r="E56" s="163">
        <v>2951</v>
      </c>
      <c r="F56" s="163">
        <v>8555</v>
      </c>
      <c r="G56" s="163">
        <v>7494</v>
      </c>
      <c r="H56" s="163">
        <v>9162</v>
      </c>
      <c r="I56" s="165">
        <f t="shared" ref="I56:I63" si="28">IFERROR(H56/G56-1,"-")</f>
        <v>0.22257806244996003</v>
      </c>
      <c r="J56" s="164">
        <f t="shared" si="25"/>
        <v>6.2753740865328922E-2</v>
      </c>
      <c r="K56" s="163">
        <f t="shared" si="26"/>
        <v>1668</v>
      </c>
      <c r="L56" s="163">
        <f t="shared" si="27"/>
        <v>541</v>
      </c>
      <c r="M56" s="164">
        <f t="shared" si="24"/>
        <v>1.996862819970459E-3</v>
      </c>
    </row>
    <row r="57" spans="2:13" x14ac:dyDescent="0.25">
      <c r="B57" s="162" t="s">
        <v>113</v>
      </c>
      <c r="C57" s="163">
        <v>8872</v>
      </c>
      <c r="D57" s="163">
        <v>7201</v>
      </c>
      <c r="E57" s="163">
        <v>2373</v>
      </c>
      <c r="F57" s="163">
        <v>5239</v>
      </c>
      <c r="G57" s="163">
        <v>4202</v>
      </c>
      <c r="H57" s="163">
        <v>5076</v>
      </c>
      <c r="I57" s="165">
        <f t="shared" si="28"/>
        <v>0.20799619228938604</v>
      </c>
      <c r="J57" s="164">
        <f t="shared" si="25"/>
        <v>-0.29509790306901817</v>
      </c>
      <c r="K57" s="163">
        <f t="shared" si="26"/>
        <v>874</v>
      </c>
      <c r="L57" s="163">
        <f t="shared" si="27"/>
        <v>-2125</v>
      </c>
      <c r="M57" s="164">
        <f t="shared" si="24"/>
        <v>1.1063169257989577E-3</v>
      </c>
    </row>
    <row r="58" spans="2:13" x14ac:dyDescent="0.25">
      <c r="B58" s="162" t="s">
        <v>116</v>
      </c>
      <c r="C58" s="163">
        <v>1764</v>
      </c>
      <c r="D58" s="163">
        <v>1922</v>
      </c>
      <c r="E58" s="163">
        <v>504</v>
      </c>
      <c r="F58" s="163">
        <v>2127</v>
      </c>
      <c r="G58" s="163">
        <v>2399</v>
      </c>
      <c r="H58" s="163">
        <v>1961</v>
      </c>
      <c r="I58" s="165">
        <f t="shared" si="28"/>
        <v>-0.18257607336390158</v>
      </c>
      <c r="J58" s="164">
        <f t="shared" si="25"/>
        <v>2.0291363163371434E-2</v>
      </c>
      <c r="K58" s="163">
        <f t="shared" si="26"/>
        <v>-438</v>
      </c>
      <c r="L58" s="163">
        <f t="shared" si="27"/>
        <v>39</v>
      </c>
      <c r="M58" s="164">
        <f t="shared" si="24"/>
        <v>4.2740100305196135E-4</v>
      </c>
    </row>
    <row r="59" spans="2:13" x14ac:dyDescent="0.25">
      <c r="B59" s="162" t="s">
        <v>123</v>
      </c>
      <c r="C59" s="163">
        <v>566</v>
      </c>
      <c r="D59" s="163">
        <v>640</v>
      </c>
      <c r="E59" s="163">
        <v>247</v>
      </c>
      <c r="F59" s="163">
        <v>711</v>
      </c>
      <c r="G59" s="163">
        <v>596</v>
      </c>
      <c r="H59" s="163">
        <v>870</v>
      </c>
      <c r="I59" s="165">
        <f t="shared" si="28"/>
        <v>0.45973154362416113</v>
      </c>
      <c r="J59" s="164">
        <f t="shared" si="25"/>
        <v>0.359375</v>
      </c>
      <c r="K59" s="163">
        <f t="shared" si="26"/>
        <v>274</v>
      </c>
      <c r="L59" s="163">
        <f t="shared" si="27"/>
        <v>230</v>
      </c>
      <c r="M59" s="164">
        <f t="shared" si="24"/>
        <v>1.8961696718776459E-4</v>
      </c>
    </row>
    <row r="60" spans="2:13" x14ac:dyDescent="0.25">
      <c r="B60" s="162" t="s">
        <v>119</v>
      </c>
      <c r="C60" s="163">
        <v>511</v>
      </c>
      <c r="D60" s="163">
        <v>588</v>
      </c>
      <c r="E60" s="163">
        <v>217</v>
      </c>
      <c r="F60" s="163">
        <v>550</v>
      </c>
      <c r="G60" s="163">
        <v>548</v>
      </c>
      <c r="H60" s="163">
        <v>593</v>
      </c>
      <c r="I60" s="165">
        <f t="shared" si="28"/>
        <v>8.2116788321167977E-2</v>
      </c>
      <c r="J60" s="164">
        <f t="shared" si="25"/>
        <v>8.5034013605442826E-3</v>
      </c>
      <c r="K60" s="163">
        <f t="shared" si="26"/>
        <v>45</v>
      </c>
      <c r="L60" s="163">
        <f t="shared" si="27"/>
        <v>5</v>
      </c>
      <c r="M60" s="164">
        <f t="shared" si="24"/>
        <v>1.2924466843947633E-4</v>
      </c>
    </row>
    <row r="61" spans="2:13" x14ac:dyDescent="0.25">
      <c r="B61" s="162" t="s">
        <v>128</v>
      </c>
      <c r="C61" s="163">
        <v>270</v>
      </c>
      <c r="D61" s="163">
        <v>190</v>
      </c>
      <c r="E61" s="163">
        <v>136</v>
      </c>
      <c r="F61" s="163">
        <v>70</v>
      </c>
      <c r="G61" s="163">
        <v>184</v>
      </c>
      <c r="H61" s="163">
        <v>98</v>
      </c>
      <c r="I61" s="165">
        <f t="shared" si="28"/>
        <v>-0.46739130434782605</v>
      </c>
      <c r="J61" s="164">
        <f t="shared" si="25"/>
        <v>-0.48421052631578942</v>
      </c>
      <c r="K61" s="163">
        <f t="shared" si="26"/>
        <v>-86</v>
      </c>
      <c r="L61" s="163">
        <f t="shared" si="27"/>
        <v>-92</v>
      </c>
      <c r="M61" s="164">
        <f t="shared" si="24"/>
        <v>2.1359152625748198E-5</v>
      </c>
    </row>
    <row r="62" spans="2:13" x14ac:dyDescent="0.25">
      <c r="B62" s="162" t="s">
        <v>131</v>
      </c>
      <c r="C62" s="163">
        <v>302</v>
      </c>
      <c r="D62" s="163">
        <v>323</v>
      </c>
      <c r="E62" s="163">
        <v>207</v>
      </c>
      <c r="F62" s="163">
        <v>110</v>
      </c>
      <c r="G62" s="163">
        <v>156</v>
      </c>
      <c r="H62" s="163">
        <v>100</v>
      </c>
      <c r="I62" s="165">
        <f t="shared" si="28"/>
        <v>-0.35897435897435892</v>
      </c>
      <c r="J62" s="164">
        <f t="shared" si="25"/>
        <v>-0.69040247678018574</v>
      </c>
      <c r="K62" s="163">
        <f t="shared" si="26"/>
        <v>-56</v>
      </c>
      <c r="L62" s="163">
        <f t="shared" si="27"/>
        <v>-223</v>
      </c>
      <c r="M62" s="164">
        <f t="shared" si="24"/>
        <v>2.1795053699743058E-5</v>
      </c>
    </row>
    <row r="63" spans="2:13" x14ac:dyDescent="0.25">
      <c r="B63" s="168" t="s">
        <v>145</v>
      </c>
      <c r="C63" s="169">
        <f t="shared" ref="C63:H63" si="29">C55-SUM(C56:C62)</f>
        <v>7613</v>
      </c>
      <c r="D63" s="169">
        <f t="shared" si="29"/>
        <v>8082</v>
      </c>
      <c r="E63" s="169">
        <f t="shared" si="29"/>
        <v>2749</v>
      </c>
      <c r="F63" s="169">
        <f t="shared" si="29"/>
        <v>6840</v>
      </c>
      <c r="G63" s="169">
        <f t="shared" si="29"/>
        <v>8229</v>
      </c>
      <c r="H63" s="169">
        <f t="shared" si="29"/>
        <v>8324</v>
      </c>
      <c r="I63" s="171">
        <f t="shared" si="28"/>
        <v>1.154453761088825E-2</v>
      </c>
      <c r="J63" s="170">
        <f t="shared" si="25"/>
        <v>2.9943083395199244E-2</v>
      </c>
      <c r="K63" s="169">
        <f>H63-G63</f>
        <v>95</v>
      </c>
      <c r="L63" s="169">
        <f t="shared" si="27"/>
        <v>242</v>
      </c>
      <c r="M63" s="170">
        <f t="shared" si="24"/>
        <v>1.8142202699666121E-3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v>115505</v>
      </c>
      <c r="D65" s="176">
        <v>116760</v>
      </c>
      <c r="E65" s="176">
        <v>41527</v>
      </c>
      <c r="F65" s="176">
        <v>132337</v>
      </c>
      <c r="G65" s="176">
        <v>154946</v>
      </c>
      <c r="H65" s="176">
        <v>200452</v>
      </c>
      <c r="I65" s="177">
        <f>IFERROR(H65/G65-1,"-")</f>
        <v>0.29368941437662155</v>
      </c>
      <c r="J65" s="177">
        <f>IFERROR(H65/D65-1,"-")</f>
        <v>0.71678657074340535</v>
      </c>
      <c r="K65" s="176">
        <f>H65-G65</f>
        <v>45506</v>
      </c>
      <c r="L65" s="176">
        <f>H65-D65</f>
        <v>83692</v>
      </c>
      <c r="M65" s="177">
        <f t="shared" ref="M65:M77" si="30">H65/H$9</f>
        <v>4.3688621042208955E-2</v>
      </c>
    </row>
    <row r="66" spans="2:13" x14ac:dyDescent="0.25">
      <c r="B66" s="157" t="s">
        <v>97</v>
      </c>
      <c r="C66" s="158">
        <v>31609</v>
      </c>
      <c r="D66" s="158">
        <v>37493</v>
      </c>
      <c r="E66" s="158">
        <v>20131</v>
      </c>
      <c r="F66" s="158">
        <v>30651</v>
      </c>
      <c r="G66" s="158">
        <v>40798</v>
      </c>
      <c r="H66" s="158">
        <v>53591</v>
      </c>
      <c r="I66" s="160">
        <f>IFERROR(H66/G66-1,"-")</f>
        <v>0.31356929261238298</v>
      </c>
      <c r="J66" s="159">
        <f t="shared" ref="J66:J77" si="31">IFERROR(H66/D66-1,"-")</f>
        <v>0.42936014722748239</v>
      </c>
      <c r="K66" s="158">
        <f t="shared" ref="K66:K76" si="32">H66-G66</f>
        <v>12793</v>
      </c>
      <c r="L66" s="158">
        <f t="shared" ref="L66:L77" si="33">H66-D66</f>
        <v>16098</v>
      </c>
      <c r="M66" s="159">
        <f t="shared" si="30"/>
        <v>1.1680187228229302E-2</v>
      </c>
    </row>
    <row r="67" spans="2:13" x14ac:dyDescent="0.25">
      <c r="B67" s="162" t="s">
        <v>103</v>
      </c>
      <c r="C67" s="163">
        <v>18149</v>
      </c>
      <c r="D67" s="163">
        <v>20759</v>
      </c>
      <c r="E67" s="163">
        <v>7189</v>
      </c>
      <c r="F67" s="163">
        <v>23072</v>
      </c>
      <c r="G67" s="163">
        <v>28586</v>
      </c>
      <c r="H67" s="163">
        <v>33767</v>
      </c>
      <c r="I67" s="165">
        <f>IFERROR(H67/G67-1,"-")</f>
        <v>0.1812425662911914</v>
      </c>
      <c r="J67" s="164">
        <f t="shared" si="31"/>
        <v>0.62661977937280211</v>
      </c>
      <c r="K67" s="163">
        <f t="shared" si="32"/>
        <v>5181</v>
      </c>
      <c r="L67" s="163">
        <f t="shared" si="33"/>
        <v>13008</v>
      </c>
      <c r="M67" s="164">
        <f t="shared" si="30"/>
        <v>7.3595357827922385E-3</v>
      </c>
    </row>
    <row r="68" spans="2:13" x14ac:dyDescent="0.25">
      <c r="B68" s="162" t="s">
        <v>100</v>
      </c>
      <c r="C68" s="163">
        <v>13460</v>
      </c>
      <c r="D68" s="163">
        <v>16734</v>
      </c>
      <c r="E68" s="163">
        <v>12942</v>
      </c>
      <c r="F68" s="163">
        <v>7579</v>
      </c>
      <c r="G68" s="163">
        <v>12212</v>
      </c>
      <c r="H68" s="163">
        <v>19824</v>
      </c>
      <c r="I68" s="165">
        <f>IFERROR(H68/G68-1,"-")</f>
        <v>0.6233213232885686</v>
      </c>
      <c r="J68" s="164">
        <f t="shared" si="31"/>
        <v>0.18465399784869119</v>
      </c>
      <c r="K68" s="163">
        <f t="shared" si="32"/>
        <v>7612</v>
      </c>
      <c r="L68" s="163">
        <f t="shared" si="33"/>
        <v>3090</v>
      </c>
      <c r="M68" s="164">
        <f t="shared" si="30"/>
        <v>4.320651445437064E-3</v>
      </c>
    </row>
    <row r="69" spans="2:13" x14ac:dyDescent="0.25">
      <c r="B69" s="157" t="s">
        <v>107</v>
      </c>
      <c r="C69" s="158">
        <v>83896</v>
      </c>
      <c r="D69" s="158">
        <v>79267</v>
      </c>
      <c r="E69" s="158">
        <v>21396</v>
      </c>
      <c r="F69" s="158">
        <v>101686</v>
      </c>
      <c r="G69" s="158">
        <v>114148</v>
      </c>
      <c r="H69" s="158">
        <v>146861</v>
      </c>
      <c r="I69" s="160">
        <f>IFERROR(H69/G69-1,"-")</f>
        <v>0.28658408382100431</v>
      </c>
      <c r="J69" s="159">
        <f t="shared" si="31"/>
        <v>0.85273821388471882</v>
      </c>
      <c r="K69" s="158">
        <f t="shared" si="32"/>
        <v>32713</v>
      </c>
      <c r="L69" s="158">
        <f t="shared" si="33"/>
        <v>67594</v>
      </c>
      <c r="M69" s="159">
        <f t="shared" si="30"/>
        <v>3.200843381397965E-2</v>
      </c>
    </row>
    <row r="70" spans="2:13" x14ac:dyDescent="0.25">
      <c r="B70" s="162" t="s">
        <v>110</v>
      </c>
      <c r="C70" s="163">
        <v>38413</v>
      </c>
      <c r="D70" s="163">
        <v>34452</v>
      </c>
      <c r="E70" s="163">
        <v>8131</v>
      </c>
      <c r="F70" s="163">
        <v>47102</v>
      </c>
      <c r="G70" s="163">
        <v>41776</v>
      </c>
      <c r="H70" s="163">
        <v>63422</v>
      </c>
      <c r="I70" s="165">
        <f t="shared" ref="I70:I77" si="34">IFERROR(H70/G70-1,"-")</f>
        <v>0.51814438912294136</v>
      </c>
      <c r="J70" s="164">
        <f t="shared" si="31"/>
        <v>0.84088006501799595</v>
      </c>
      <c r="K70" s="163">
        <f t="shared" si="32"/>
        <v>21646</v>
      </c>
      <c r="L70" s="163">
        <f t="shared" si="33"/>
        <v>28970</v>
      </c>
      <c r="M70" s="164">
        <f t="shared" si="30"/>
        <v>1.3822858957451042E-2</v>
      </c>
    </row>
    <row r="71" spans="2:13" x14ac:dyDescent="0.25">
      <c r="B71" s="162" t="s">
        <v>113</v>
      </c>
      <c r="C71" s="163">
        <v>11279</v>
      </c>
      <c r="D71" s="163">
        <v>9604</v>
      </c>
      <c r="E71" s="163">
        <v>2515</v>
      </c>
      <c r="F71" s="163">
        <v>6396</v>
      </c>
      <c r="G71" s="163">
        <v>7886</v>
      </c>
      <c r="H71" s="163">
        <v>8160</v>
      </c>
      <c r="I71" s="165">
        <f t="shared" si="34"/>
        <v>3.4745117930509828E-2</v>
      </c>
      <c r="J71" s="164">
        <f t="shared" si="31"/>
        <v>-0.15035401915868385</v>
      </c>
      <c r="K71" s="163">
        <f t="shared" si="32"/>
        <v>274</v>
      </c>
      <c r="L71" s="163">
        <f t="shared" si="33"/>
        <v>-1444</v>
      </c>
      <c r="M71" s="164">
        <f t="shared" si="30"/>
        <v>1.7784763818990336E-3</v>
      </c>
    </row>
    <row r="72" spans="2:13" x14ac:dyDescent="0.25">
      <c r="B72" s="162" t="s">
        <v>116</v>
      </c>
      <c r="C72" s="163">
        <v>5559</v>
      </c>
      <c r="D72" s="163">
        <v>9264</v>
      </c>
      <c r="E72" s="163">
        <v>2837</v>
      </c>
      <c r="F72" s="163">
        <v>14640</v>
      </c>
      <c r="G72" s="163">
        <v>15024</v>
      </c>
      <c r="H72" s="163">
        <v>17826</v>
      </c>
      <c r="I72" s="165">
        <f t="shared" si="34"/>
        <v>0.18650159744408956</v>
      </c>
      <c r="J72" s="164">
        <f t="shared" si="31"/>
        <v>0.92422279792746109</v>
      </c>
      <c r="K72" s="163">
        <f t="shared" si="32"/>
        <v>2802</v>
      </c>
      <c r="L72" s="163">
        <f t="shared" si="33"/>
        <v>8562</v>
      </c>
      <c r="M72" s="164">
        <f t="shared" si="30"/>
        <v>3.8851862725161977E-3</v>
      </c>
    </row>
    <row r="73" spans="2:13" x14ac:dyDescent="0.25">
      <c r="B73" s="162" t="s">
        <v>123</v>
      </c>
      <c r="C73" s="163">
        <v>1935</v>
      </c>
      <c r="D73" s="163">
        <v>1484</v>
      </c>
      <c r="E73" s="163">
        <v>273</v>
      </c>
      <c r="F73" s="163">
        <v>2490</v>
      </c>
      <c r="G73" s="163">
        <v>3276</v>
      </c>
      <c r="H73" s="163">
        <v>5584</v>
      </c>
      <c r="I73" s="165">
        <f t="shared" si="34"/>
        <v>0.70451770451770446</v>
      </c>
      <c r="J73" s="164">
        <f t="shared" si="31"/>
        <v>2.7628032345013476</v>
      </c>
      <c r="K73" s="163">
        <f t="shared" si="32"/>
        <v>2308</v>
      </c>
      <c r="L73" s="163">
        <f t="shared" si="33"/>
        <v>4100</v>
      </c>
      <c r="M73" s="164">
        <f t="shared" si="30"/>
        <v>1.2170357985936524E-3</v>
      </c>
    </row>
    <row r="74" spans="2:13" x14ac:dyDescent="0.25">
      <c r="B74" s="162" t="s">
        <v>119</v>
      </c>
      <c r="C74" s="163">
        <v>2352</v>
      </c>
      <c r="D74" s="163">
        <v>1859</v>
      </c>
      <c r="E74" s="163">
        <v>871</v>
      </c>
      <c r="F74" s="163">
        <v>2633</v>
      </c>
      <c r="G74" s="163">
        <v>2484</v>
      </c>
      <c r="H74" s="163">
        <v>3654</v>
      </c>
      <c r="I74" s="165">
        <f t="shared" si="34"/>
        <v>0.47101449275362328</v>
      </c>
      <c r="J74" s="164">
        <f t="shared" si="31"/>
        <v>0.96557288864981183</v>
      </c>
      <c r="K74" s="163">
        <f t="shared" si="32"/>
        <v>1170</v>
      </c>
      <c r="L74" s="163">
        <f t="shared" si="33"/>
        <v>1795</v>
      </c>
      <c r="M74" s="164">
        <f t="shared" si="30"/>
        <v>7.9639126218861134E-4</v>
      </c>
    </row>
    <row r="75" spans="2:13" x14ac:dyDescent="0.25">
      <c r="B75" s="162" t="s">
        <v>128</v>
      </c>
      <c r="C75" s="163">
        <v>972</v>
      </c>
      <c r="D75" s="163">
        <v>1559</v>
      </c>
      <c r="E75" s="163">
        <v>666</v>
      </c>
      <c r="F75" s="163">
        <v>1414</v>
      </c>
      <c r="G75" s="163">
        <v>3520</v>
      </c>
      <c r="H75" s="163">
        <v>2498</v>
      </c>
      <c r="I75" s="165">
        <f t="shared" si="34"/>
        <v>-0.29034090909090904</v>
      </c>
      <c r="J75" s="164">
        <f t="shared" si="31"/>
        <v>0.60230917254650418</v>
      </c>
      <c r="K75" s="163">
        <f t="shared" si="32"/>
        <v>-1022</v>
      </c>
      <c r="L75" s="163">
        <f t="shared" si="33"/>
        <v>939</v>
      </c>
      <c r="M75" s="164">
        <f t="shared" si="30"/>
        <v>5.4444044141958164E-4</v>
      </c>
    </row>
    <row r="76" spans="2:13" x14ac:dyDescent="0.25">
      <c r="B76" s="162" t="s">
        <v>131</v>
      </c>
      <c r="C76" s="163">
        <v>1944</v>
      </c>
      <c r="D76" s="163">
        <v>1636</v>
      </c>
      <c r="E76" s="163">
        <v>871</v>
      </c>
      <c r="F76" s="163">
        <v>486</v>
      </c>
      <c r="G76" s="163">
        <v>1070</v>
      </c>
      <c r="H76" s="163">
        <v>1828</v>
      </c>
      <c r="I76" s="165">
        <f t="shared" si="34"/>
        <v>0.70841121495327108</v>
      </c>
      <c r="J76" s="164">
        <f t="shared" si="31"/>
        <v>0.11735941320293408</v>
      </c>
      <c r="K76" s="163">
        <f t="shared" si="32"/>
        <v>758</v>
      </c>
      <c r="L76" s="163">
        <f t="shared" si="33"/>
        <v>192</v>
      </c>
      <c r="M76" s="164">
        <f t="shared" si="30"/>
        <v>3.9841358163130309E-4</v>
      </c>
    </row>
    <row r="77" spans="2:13" x14ac:dyDescent="0.25">
      <c r="B77" s="168" t="s">
        <v>145</v>
      </c>
      <c r="C77" s="169">
        <f t="shared" ref="C77:H77" si="35">C69-SUM(C70:C76)</f>
        <v>21442</v>
      </c>
      <c r="D77" s="169">
        <f t="shared" si="35"/>
        <v>19409</v>
      </c>
      <c r="E77" s="169">
        <f t="shared" si="35"/>
        <v>5232</v>
      </c>
      <c r="F77" s="169">
        <f t="shared" si="35"/>
        <v>26525</v>
      </c>
      <c r="G77" s="169">
        <f t="shared" si="35"/>
        <v>39112</v>
      </c>
      <c r="H77" s="169">
        <f t="shared" si="35"/>
        <v>43889</v>
      </c>
      <c r="I77" s="171">
        <f t="shared" si="34"/>
        <v>0.12213642871752906</v>
      </c>
      <c r="J77" s="170">
        <f t="shared" si="31"/>
        <v>1.2612705445927146</v>
      </c>
      <c r="K77" s="169">
        <f>H77-G77</f>
        <v>4777</v>
      </c>
      <c r="L77" s="169">
        <f t="shared" si="33"/>
        <v>24480</v>
      </c>
      <c r="M77" s="170">
        <f t="shared" si="30"/>
        <v>9.5656311182802309E-3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v>692965</v>
      </c>
      <c r="D79" s="176">
        <v>662992</v>
      </c>
      <c r="E79" s="176">
        <v>196369</v>
      </c>
      <c r="F79" s="176">
        <v>587373</v>
      </c>
      <c r="G79" s="176">
        <v>669254</v>
      </c>
      <c r="H79" s="176">
        <v>773150</v>
      </c>
      <c r="I79" s="177">
        <f>IFERROR(H79/G79-1,"-")</f>
        <v>0.15524150770858292</v>
      </c>
      <c r="J79" s="177">
        <f>IFERROR(H79/D79-1,"-")</f>
        <v>0.16615283442334139</v>
      </c>
      <c r="K79" s="176">
        <f>H79-G79</f>
        <v>103896</v>
      </c>
      <c r="L79" s="176">
        <f>H79-D79</f>
        <v>110158</v>
      </c>
      <c r="M79" s="177">
        <f t="shared" ref="M79:M91" si="36">H79/H$9</f>
        <v>0.16850845767956346</v>
      </c>
    </row>
    <row r="80" spans="2:13" x14ac:dyDescent="0.25">
      <c r="B80" s="157" t="s">
        <v>97</v>
      </c>
      <c r="C80" s="158">
        <v>317816</v>
      </c>
      <c r="D80" s="158">
        <v>308801</v>
      </c>
      <c r="E80" s="158">
        <v>85786</v>
      </c>
      <c r="F80" s="158">
        <v>297779</v>
      </c>
      <c r="G80" s="158">
        <v>304437</v>
      </c>
      <c r="H80" s="158">
        <v>336795</v>
      </c>
      <c r="I80" s="160">
        <f>IFERROR(H80/G80-1,"-")</f>
        <v>0.10628800047300424</v>
      </c>
      <c r="J80" s="159">
        <f t="shared" ref="J80:J91" si="37">IFERROR(H80/D80-1,"-")</f>
        <v>9.06538515095483E-2</v>
      </c>
      <c r="K80" s="158">
        <f t="shared" ref="K80:K90" si="38">H80-G80</f>
        <v>32358</v>
      </c>
      <c r="L80" s="158">
        <f t="shared" ref="L80:L91" si="39">H80-D80</f>
        <v>27994</v>
      </c>
      <c r="M80" s="159">
        <f t="shared" si="36"/>
        <v>7.3404651108049626E-2</v>
      </c>
    </row>
    <row r="81" spans="2:13" x14ac:dyDescent="0.25">
      <c r="B81" s="162" t="s">
        <v>103</v>
      </c>
      <c r="C81" s="163">
        <v>81440</v>
      </c>
      <c r="D81" s="163">
        <v>62661</v>
      </c>
      <c r="E81" s="163">
        <v>20676</v>
      </c>
      <c r="F81" s="163">
        <v>86680</v>
      </c>
      <c r="G81" s="163">
        <v>82735</v>
      </c>
      <c r="H81" s="163">
        <v>94416</v>
      </c>
      <c r="I81" s="165">
        <f>IFERROR(H81/G81-1,"-")</f>
        <v>0.14118571342237263</v>
      </c>
      <c r="J81" s="164">
        <f t="shared" si="37"/>
        <v>0.50677454876238803</v>
      </c>
      <c r="K81" s="163">
        <f t="shared" si="38"/>
        <v>11681</v>
      </c>
      <c r="L81" s="163">
        <f t="shared" si="39"/>
        <v>31755</v>
      </c>
      <c r="M81" s="164">
        <f t="shared" si="36"/>
        <v>2.0578017901149406E-2</v>
      </c>
    </row>
    <row r="82" spans="2:13" x14ac:dyDescent="0.25">
      <c r="B82" s="162" t="s">
        <v>100</v>
      </c>
      <c r="C82" s="163">
        <v>236376</v>
      </c>
      <c r="D82" s="163">
        <v>246140</v>
      </c>
      <c r="E82" s="163">
        <v>65110</v>
      </c>
      <c r="F82" s="163">
        <v>211099</v>
      </c>
      <c r="G82" s="163">
        <v>221702</v>
      </c>
      <c r="H82" s="163">
        <v>242379</v>
      </c>
      <c r="I82" s="165">
        <f>IFERROR(H82/G82-1,"-")</f>
        <v>9.3264832973992018E-2</v>
      </c>
      <c r="J82" s="164">
        <f t="shared" si="37"/>
        <v>-1.5279921995612233E-2</v>
      </c>
      <c r="K82" s="163">
        <f t="shared" si="38"/>
        <v>20677</v>
      </c>
      <c r="L82" s="163">
        <f t="shared" si="39"/>
        <v>-3761</v>
      </c>
      <c r="M82" s="164">
        <f t="shared" si="36"/>
        <v>5.2826633206900224E-2</v>
      </c>
    </row>
    <row r="83" spans="2:13" x14ac:dyDescent="0.25">
      <c r="B83" s="157" t="s">
        <v>107</v>
      </c>
      <c r="C83" s="158">
        <v>375149</v>
      </c>
      <c r="D83" s="158">
        <v>354191</v>
      </c>
      <c r="E83" s="158">
        <v>110583</v>
      </c>
      <c r="F83" s="158">
        <v>289594</v>
      </c>
      <c r="G83" s="158">
        <v>364817</v>
      </c>
      <c r="H83" s="158">
        <v>436355</v>
      </c>
      <c r="I83" s="160">
        <f>IFERROR(H83/G83-1,"-")</f>
        <v>0.19609283558606094</v>
      </c>
      <c r="J83" s="159">
        <f t="shared" si="37"/>
        <v>0.23197653243588912</v>
      </c>
      <c r="K83" s="158">
        <f t="shared" si="38"/>
        <v>71538</v>
      </c>
      <c r="L83" s="158">
        <f t="shared" si="39"/>
        <v>82164</v>
      </c>
      <c r="M83" s="159">
        <f t="shared" si="36"/>
        <v>9.5103806571513821E-2</v>
      </c>
    </row>
    <row r="84" spans="2:13" x14ac:dyDescent="0.25">
      <c r="B84" s="162" t="s">
        <v>110</v>
      </c>
      <c r="C84" s="163">
        <v>56254</v>
      </c>
      <c r="D84" s="163">
        <v>61950</v>
      </c>
      <c r="E84" s="163">
        <v>18840</v>
      </c>
      <c r="F84" s="163">
        <v>58110</v>
      </c>
      <c r="G84" s="163">
        <v>76806</v>
      </c>
      <c r="H84" s="163">
        <v>92648</v>
      </c>
      <c r="I84" s="165">
        <f t="shared" ref="I84:I91" si="40">IFERROR(H84/G84-1,"-")</f>
        <v>0.20625992760982226</v>
      </c>
      <c r="J84" s="164">
        <f t="shared" si="37"/>
        <v>0.49552865213882158</v>
      </c>
      <c r="K84" s="163">
        <f t="shared" si="38"/>
        <v>15842</v>
      </c>
      <c r="L84" s="163">
        <f t="shared" si="39"/>
        <v>30698</v>
      </c>
      <c r="M84" s="164">
        <f t="shared" si="36"/>
        <v>2.0192681351737948E-2</v>
      </c>
    </row>
    <row r="85" spans="2:13" x14ac:dyDescent="0.25">
      <c r="B85" s="162" t="s">
        <v>113</v>
      </c>
      <c r="C85" s="163">
        <v>158629</v>
      </c>
      <c r="D85" s="163">
        <v>130093</v>
      </c>
      <c r="E85" s="163">
        <v>35749</v>
      </c>
      <c r="F85" s="163">
        <v>86487</v>
      </c>
      <c r="G85" s="163">
        <v>99085</v>
      </c>
      <c r="H85" s="163">
        <v>111635</v>
      </c>
      <c r="I85" s="165">
        <f t="shared" si="40"/>
        <v>0.12665892920220023</v>
      </c>
      <c r="J85" s="164">
        <f t="shared" si="37"/>
        <v>-0.14188311438739976</v>
      </c>
      <c r="K85" s="163">
        <f t="shared" si="38"/>
        <v>12550</v>
      </c>
      <c r="L85" s="163">
        <f t="shared" si="39"/>
        <v>-18458</v>
      </c>
      <c r="M85" s="164">
        <f t="shared" si="36"/>
        <v>2.4330908197708164E-2</v>
      </c>
    </row>
    <row r="86" spans="2:13" x14ac:dyDescent="0.25">
      <c r="B86" s="162" t="s">
        <v>116</v>
      </c>
      <c r="C86" s="163">
        <v>20275</v>
      </c>
      <c r="D86" s="163">
        <v>21555</v>
      </c>
      <c r="E86" s="163">
        <v>7557</v>
      </c>
      <c r="F86" s="163">
        <v>25420</v>
      </c>
      <c r="G86" s="163">
        <v>35525</v>
      </c>
      <c r="H86" s="163">
        <v>50132</v>
      </c>
      <c r="I86" s="165">
        <f t="shared" si="40"/>
        <v>0.4111752287121746</v>
      </c>
      <c r="J86" s="164">
        <f t="shared" si="37"/>
        <v>1.3257712827650199</v>
      </c>
      <c r="K86" s="163">
        <f t="shared" si="38"/>
        <v>14607</v>
      </c>
      <c r="L86" s="163">
        <f t="shared" si="39"/>
        <v>28577</v>
      </c>
      <c r="M86" s="164">
        <f t="shared" si="36"/>
        <v>1.092629632075519E-2</v>
      </c>
    </row>
    <row r="87" spans="2:13" x14ac:dyDescent="0.25">
      <c r="B87" s="162" t="s">
        <v>123</v>
      </c>
      <c r="C87" s="163">
        <v>10399</v>
      </c>
      <c r="D87" s="163">
        <v>8090</v>
      </c>
      <c r="E87" s="163">
        <v>1769</v>
      </c>
      <c r="F87" s="163">
        <v>8759</v>
      </c>
      <c r="G87" s="163">
        <v>10246</v>
      </c>
      <c r="H87" s="163">
        <v>15551</v>
      </c>
      <c r="I87" s="165">
        <f t="shared" si="40"/>
        <v>0.51776302947491715</v>
      </c>
      <c r="J87" s="164">
        <f t="shared" si="37"/>
        <v>0.92224969097651432</v>
      </c>
      <c r="K87" s="163">
        <f t="shared" si="38"/>
        <v>5305</v>
      </c>
      <c r="L87" s="163">
        <f t="shared" si="39"/>
        <v>7461</v>
      </c>
      <c r="M87" s="164">
        <f t="shared" si="36"/>
        <v>3.3893488008470431E-3</v>
      </c>
    </row>
    <row r="88" spans="2:13" x14ac:dyDescent="0.25">
      <c r="B88" s="162" t="s">
        <v>119</v>
      </c>
      <c r="C88" s="163">
        <v>5676</v>
      </c>
      <c r="D88" s="163">
        <v>5355</v>
      </c>
      <c r="E88" s="163">
        <v>1902</v>
      </c>
      <c r="F88" s="163">
        <v>4683</v>
      </c>
      <c r="G88" s="163">
        <v>5768</v>
      </c>
      <c r="H88" s="163">
        <v>7342</v>
      </c>
      <c r="I88" s="165">
        <f t="shared" si="40"/>
        <v>0.27288488210818307</v>
      </c>
      <c r="J88" s="164">
        <f t="shared" si="37"/>
        <v>0.37105508870214754</v>
      </c>
      <c r="K88" s="163">
        <f t="shared" si="38"/>
        <v>1574</v>
      </c>
      <c r="L88" s="163">
        <f t="shared" si="39"/>
        <v>1987</v>
      </c>
      <c r="M88" s="164">
        <f t="shared" si="36"/>
        <v>1.6001928426351353E-3</v>
      </c>
    </row>
    <row r="89" spans="2:13" x14ac:dyDescent="0.25">
      <c r="B89" s="162" t="s">
        <v>128</v>
      </c>
      <c r="C89" s="163">
        <v>5124</v>
      </c>
      <c r="D89" s="163">
        <v>6305</v>
      </c>
      <c r="E89" s="163">
        <v>3029</v>
      </c>
      <c r="F89" s="163">
        <v>5124</v>
      </c>
      <c r="G89" s="163">
        <v>6315</v>
      </c>
      <c r="H89" s="163">
        <v>5506</v>
      </c>
      <c r="I89" s="165">
        <f t="shared" si="40"/>
        <v>-0.1281076801266825</v>
      </c>
      <c r="J89" s="164">
        <f t="shared" si="37"/>
        <v>-0.12672482157018239</v>
      </c>
      <c r="K89" s="163">
        <f t="shared" si="38"/>
        <v>-809</v>
      </c>
      <c r="L89" s="163">
        <f t="shared" si="39"/>
        <v>-799</v>
      </c>
      <c r="M89" s="164">
        <f t="shared" si="36"/>
        <v>1.2000356567078527E-3</v>
      </c>
    </row>
    <row r="90" spans="2:13" x14ac:dyDescent="0.25">
      <c r="B90" s="162" t="s">
        <v>131</v>
      </c>
      <c r="C90" s="163">
        <v>9574</v>
      </c>
      <c r="D90" s="163">
        <v>8766</v>
      </c>
      <c r="E90" s="163">
        <v>4729</v>
      </c>
      <c r="F90" s="163">
        <v>4573</v>
      </c>
      <c r="G90" s="163">
        <v>6812</v>
      </c>
      <c r="H90" s="163">
        <v>6876</v>
      </c>
      <c r="I90" s="165">
        <f t="shared" si="40"/>
        <v>9.3951849677040844E-3</v>
      </c>
      <c r="J90" s="164">
        <f t="shared" si="37"/>
        <v>-0.21560574948665301</v>
      </c>
      <c r="K90" s="163">
        <f t="shared" si="38"/>
        <v>64</v>
      </c>
      <c r="L90" s="163">
        <f t="shared" si="39"/>
        <v>-1890</v>
      </c>
      <c r="M90" s="164">
        <f t="shared" si="36"/>
        <v>1.4986278923943327E-3</v>
      </c>
    </row>
    <row r="91" spans="2:13" x14ac:dyDescent="0.25">
      <c r="B91" s="168" t="s">
        <v>145</v>
      </c>
      <c r="C91" s="169">
        <f t="shared" ref="C91:H91" si="41">C83-SUM(C84:C90)</f>
        <v>109218</v>
      </c>
      <c r="D91" s="169">
        <f t="shared" si="41"/>
        <v>112077</v>
      </c>
      <c r="E91" s="169">
        <f t="shared" si="41"/>
        <v>37008</v>
      </c>
      <c r="F91" s="169">
        <f t="shared" si="41"/>
        <v>96438</v>
      </c>
      <c r="G91" s="169">
        <f t="shared" si="41"/>
        <v>124260</v>
      </c>
      <c r="H91" s="169">
        <f t="shared" si="41"/>
        <v>146665</v>
      </c>
      <c r="I91" s="171">
        <f t="shared" si="40"/>
        <v>0.18030741992596178</v>
      </c>
      <c r="J91" s="170">
        <f t="shared" si="37"/>
        <v>0.30860925970538111</v>
      </c>
      <c r="K91" s="169">
        <f>H91-G91</f>
        <v>22405</v>
      </c>
      <c r="L91" s="169">
        <f t="shared" si="39"/>
        <v>34588</v>
      </c>
      <c r="M91" s="170">
        <f t="shared" si="36"/>
        <v>3.1965715508728156E-2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v>43271</v>
      </c>
      <c r="D93" s="176">
        <v>44100</v>
      </c>
      <c r="E93" s="176">
        <v>19059</v>
      </c>
      <c r="F93" s="176">
        <v>41481</v>
      </c>
      <c r="G93" s="176">
        <v>48608</v>
      </c>
      <c r="H93" s="176">
        <v>46696</v>
      </c>
      <c r="I93" s="177">
        <f>IFERROR(H93/G93-1,"-")</f>
        <v>-3.9335088874259405E-2</v>
      </c>
      <c r="J93" s="177">
        <f>IFERROR(H93/D93-1,"-")</f>
        <v>5.8866213151927527E-2</v>
      </c>
      <c r="K93" s="176">
        <f>H93-G93</f>
        <v>-1912</v>
      </c>
      <c r="L93" s="176">
        <f>H93-D93</f>
        <v>2596</v>
      </c>
      <c r="M93" s="177">
        <f t="shared" ref="M93:M105" si="42">H93/H$9</f>
        <v>1.0177418275632018E-2</v>
      </c>
    </row>
    <row r="94" spans="2:13" x14ac:dyDescent="0.25">
      <c r="B94" s="157" t="s">
        <v>97</v>
      </c>
      <c r="C94" s="158">
        <v>27639</v>
      </c>
      <c r="D94" s="158">
        <v>29398</v>
      </c>
      <c r="E94" s="158">
        <v>12382</v>
      </c>
      <c r="F94" s="158">
        <v>27294</v>
      </c>
      <c r="G94" s="158">
        <v>32685</v>
      </c>
      <c r="H94" s="158">
        <v>29315</v>
      </c>
      <c r="I94" s="160">
        <f>IFERROR(H94/G94-1,"-")</f>
        <v>-0.1031054000305951</v>
      </c>
      <c r="J94" s="159">
        <f t="shared" ref="J94:J105" si="43">IFERROR(H94/D94-1,"-")</f>
        <v>-2.8233213143751268E-3</v>
      </c>
      <c r="K94" s="158">
        <f t="shared" ref="K94:K104" si="44">H94-G94</f>
        <v>-3370</v>
      </c>
      <c r="L94" s="158">
        <f t="shared" ref="L94:L105" si="45">H94-D94</f>
        <v>-83</v>
      </c>
      <c r="M94" s="159">
        <f t="shared" si="42"/>
        <v>6.3892199920796778E-3</v>
      </c>
    </row>
    <row r="95" spans="2:13" x14ac:dyDescent="0.25">
      <c r="B95" s="162" t="s">
        <v>103</v>
      </c>
      <c r="C95" s="163">
        <v>13429</v>
      </c>
      <c r="D95" s="163">
        <v>14577</v>
      </c>
      <c r="E95" s="163">
        <v>6489</v>
      </c>
      <c r="F95" s="163">
        <v>12915</v>
      </c>
      <c r="G95" s="163">
        <v>10196</v>
      </c>
      <c r="H95" s="163">
        <v>9167</v>
      </c>
      <c r="I95" s="165">
        <f>IFERROR(H95/G95-1,"-")</f>
        <v>-0.10092193016869355</v>
      </c>
      <c r="J95" s="164">
        <f t="shared" si="43"/>
        <v>-0.37113260616038968</v>
      </c>
      <c r="K95" s="163">
        <f t="shared" si="44"/>
        <v>-1029</v>
      </c>
      <c r="L95" s="163">
        <f t="shared" si="45"/>
        <v>-5410</v>
      </c>
      <c r="M95" s="164">
        <f t="shared" si="42"/>
        <v>1.997952572655446E-3</v>
      </c>
    </row>
    <row r="96" spans="2:13" x14ac:dyDescent="0.25">
      <c r="B96" s="162" t="s">
        <v>100</v>
      </c>
      <c r="C96" s="163">
        <v>14210</v>
      </c>
      <c r="D96" s="163">
        <v>14821</v>
      </c>
      <c r="E96" s="163">
        <v>5893</v>
      </c>
      <c r="F96" s="163">
        <v>14379</v>
      </c>
      <c r="G96" s="163">
        <v>22489</v>
      </c>
      <c r="H96" s="163">
        <v>20148</v>
      </c>
      <c r="I96" s="165">
        <f>IFERROR(H96/G96-1,"-")</f>
        <v>-0.10409533549735428</v>
      </c>
      <c r="J96" s="164">
        <f t="shared" si="43"/>
        <v>0.35942244113082777</v>
      </c>
      <c r="K96" s="163">
        <f t="shared" si="44"/>
        <v>-2341</v>
      </c>
      <c r="L96" s="163">
        <f t="shared" si="45"/>
        <v>5327</v>
      </c>
      <c r="M96" s="164">
        <f t="shared" si="42"/>
        <v>4.3912674194242314E-3</v>
      </c>
    </row>
    <row r="97" spans="2:13" x14ac:dyDescent="0.25">
      <c r="B97" s="157" t="s">
        <v>107</v>
      </c>
      <c r="C97" s="158">
        <v>15632</v>
      </c>
      <c r="D97" s="158">
        <v>14702</v>
      </c>
      <c r="E97" s="158">
        <v>6677</v>
      </c>
      <c r="F97" s="158">
        <v>14187</v>
      </c>
      <c r="G97" s="158">
        <v>15923</v>
      </c>
      <c r="H97" s="158">
        <v>17381</v>
      </c>
      <c r="I97" s="160">
        <f>IFERROR(H97/G97-1,"-")</f>
        <v>9.156565973748676E-2</v>
      </c>
      <c r="J97" s="159">
        <f t="shared" si="43"/>
        <v>0.18222010610801243</v>
      </c>
      <c r="K97" s="158">
        <f t="shared" si="44"/>
        <v>1458</v>
      </c>
      <c r="L97" s="158">
        <f t="shared" si="45"/>
        <v>2679</v>
      </c>
      <c r="M97" s="159">
        <f t="shared" si="42"/>
        <v>3.7881982835523409E-3</v>
      </c>
    </row>
    <row r="98" spans="2:13" x14ac:dyDescent="0.25">
      <c r="B98" s="162" t="s">
        <v>110</v>
      </c>
      <c r="C98" s="163">
        <v>1828</v>
      </c>
      <c r="D98" s="163">
        <v>1911</v>
      </c>
      <c r="E98" s="163">
        <v>1092</v>
      </c>
      <c r="F98" s="163">
        <v>1836</v>
      </c>
      <c r="G98" s="163">
        <v>2198</v>
      </c>
      <c r="H98" s="163">
        <v>2450</v>
      </c>
      <c r="I98" s="165">
        <f t="shared" ref="I98:I105" si="46">IFERROR(H98/G98-1,"-")</f>
        <v>0.11464968152866239</v>
      </c>
      <c r="J98" s="164">
        <f t="shared" si="43"/>
        <v>0.28205128205128216</v>
      </c>
      <c r="K98" s="163">
        <f t="shared" si="44"/>
        <v>252</v>
      </c>
      <c r="L98" s="163">
        <f t="shared" si="45"/>
        <v>539</v>
      </c>
      <c r="M98" s="164">
        <f t="shared" si="42"/>
        <v>5.3397881564370498E-4</v>
      </c>
    </row>
    <row r="99" spans="2:13" x14ac:dyDescent="0.25">
      <c r="B99" s="162" t="s">
        <v>113</v>
      </c>
      <c r="C99" s="163">
        <v>3450</v>
      </c>
      <c r="D99" s="163">
        <v>2990</v>
      </c>
      <c r="E99" s="163">
        <v>1239</v>
      </c>
      <c r="F99" s="163">
        <v>2714</v>
      </c>
      <c r="G99" s="163">
        <v>2893</v>
      </c>
      <c r="H99" s="163">
        <v>3315</v>
      </c>
      <c r="I99" s="165">
        <f t="shared" si="46"/>
        <v>0.14586933978568961</v>
      </c>
      <c r="J99" s="164">
        <f t="shared" si="43"/>
        <v>0.10869565217391308</v>
      </c>
      <c r="K99" s="163">
        <f t="shared" si="44"/>
        <v>422</v>
      </c>
      <c r="L99" s="163">
        <f t="shared" si="45"/>
        <v>325</v>
      </c>
      <c r="M99" s="164">
        <f t="shared" si="42"/>
        <v>7.2250603014648235E-4</v>
      </c>
    </row>
    <row r="100" spans="2:13" x14ac:dyDescent="0.25">
      <c r="B100" s="162" t="s">
        <v>116</v>
      </c>
      <c r="C100" s="163">
        <v>3490</v>
      </c>
      <c r="D100" s="163">
        <v>3138</v>
      </c>
      <c r="E100" s="163">
        <v>1648</v>
      </c>
      <c r="F100" s="163">
        <v>2766</v>
      </c>
      <c r="G100" s="163">
        <v>3129</v>
      </c>
      <c r="H100" s="163">
        <v>3038</v>
      </c>
      <c r="I100" s="165">
        <f t="shared" si="46"/>
        <v>-2.9082774049216997E-2</v>
      </c>
      <c r="J100" s="164">
        <f t="shared" si="43"/>
        <v>-3.1867431485022357E-2</v>
      </c>
      <c r="K100" s="163">
        <f t="shared" si="44"/>
        <v>-91</v>
      </c>
      <c r="L100" s="163">
        <f t="shared" si="45"/>
        <v>-100</v>
      </c>
      <c r="M100" s="164">
        <f t="shared" si="42"/>
        <v>6.6213373139819415E-4</v>
      </c>
    </row>
    <row r="101" spans="2:13" x14ac:dyDescent="0.25">
      <c r="B101" s="162" t="s">
        <v>123</v>
      </c>
      <c r="C101" s="163">
        <v>420</v>
      </c>
      <c r="D101" s="163">
        <v>513</v>
      </c>
      <c r="E101" s="163">
        <v>284</v>
      </c>
      <c r="F101" s="163">
        <v>958</v>
      </c>
      <c r="G101" s="163">
        <v>711</v>
      </c>
      <c r="H101" s="163">
        <v>780</v>
      </c>
      <c r="I101" s="165">
        <f t="shared" si="46"/>
        <v>9.704641350210963E-2</v>
      </c>
      <c r="J101" s="164">
        <f t="shared" si="43"/>
        <v>0.52046783625730986</v>
      </c>
      <c r="K101" s="163">
        <f t="shared" si="44"/>
        <v>69</v>
      </c>
      <c r="L101" s="163">
        <f t="shared" si="45"/>
        <v>267</v>
      </c>
      <c r="M101" s="164">
        <f t="shared" si="42"/>
        <v>1.7000141885799584E-4</v>
      </c>
    </row>
    <row r="102" spans="2:13" x14ac:dyDescent="0.25">
      <c r="B102" s="162" t="s">
        <v>119</v>
      </c>
      <c r="C102" s="163">
        <v>379</v>
      </c>
      <c r="D102" s="163">
        <v>400</v>
      </c>
      <c r="E102" s="163">
        <v>256</v>
      </c>
      <c r="F102" s="163">
        <v>560</v>
      </c>
      <c r="G102" s="163">
        <v>466</v>
      </c>
      <c r="H102" s="163">
        <v>696</v>
      </c>
      <c r="I102" s="165">
        <f t="shared" si="46"/>
        <v>0.49356223175965663</v>
      </c>
      <c r="J102" s="164">
        <f t="shared" si="43"/>
        <v>0.74</v>
      </c>
      <c r="K102" s="163">
        <f t="shared" si="44"/>
        <v>230</v>
      </c>
      <c r="L102" s="163">
        <f t="shared" si="45"/>
        <v>296</v>
      </c>
      <c r="M102" s="164">
        <f t="shared" si="42"/>
        <v>1.5169357375021167E-4</v>
      </c>
    </row>
    <row r="103" spans="2:13" x14ac:dyDescent="0.25">
      <c r="B103" s="162" t="s">
        <v>128</v>
      </c>
      <c r="C103" s="163">
        <v>106</v>
      </c>
      <c r="D103" s="163">
        <v>119</v>
      </c>
      <c r="E103" s="163">
        <v>114</v>
      </c>
      <c r="F103" s="163">
        <v>236</v>
      </c>
      <c r="G103" s="163">
        <v>112</v>
      </c>
      <c r="H103" s="163">
        <v>188</v>
      </c>
      <c r="I103" s="165">
        <f t="shared" si="46"/>
        <v>0.6785714285714286</v>
      </c>
      <c r="J103" s="164">
        <f t="shared" si="43"/>
        <v>0.57983193277310918</v>
      </c>
      <c r="K103" s="163">
        <f t="shared" si="44"/>
        <v>76</v>
      </c>
      <c r="L103" s="163">
        <f t="shared" si="45"/>
        <v>69</v>
      </c>
      <c r="M103" s="164">
        <f t="shared" si="42"/>
        <v>4.0974700955516949E-5</v>
      </c>
    </row>
    <row r="104" spans="2:13" x14ac:dyDescent="0.25">
      <c r="B104" s="162" t="s">
        <v>131</v>
      </c>
      <c r="C104" s="163">
        <v>247</v>
      </c>
      <c r="D104" s="163">
        <v>168</v>
      </c>
      <c r="E104" s="163">
        <v>70</v>
      </c>
      <c r="F104" s="163">
        <v>125</v>
      </c>
      <c r="G104" s="163">
        <v>206</v>
      </c>
      <c r="H104" s="163">
        <v>308</v>
      </c>
      <c r="I104" s="165">
        <f t="shared" si="46"/>
        <v>0.49514563106796117</v>
      </c>
      <c r="J104" s="164">
        <f t="shared" si="43"/>
        <v>0.83333333333333326</v>
      </c>
      <c r="K104" s="163">
        <f t="shared" si="44"/>
        <v>102</v>
      </c>
      <c r="L104" s="163">
        <f t="shared" si="45"/>
        <v>140</v>
      </c>
      <c r="M104" s="164">
        <f t="shared" si="42"/>
        <v>6.7128765395208623E-5</v>
      </c>
    </row>
    <row r="105" spans="2:13" x14ac:dyDescent="0.25">
      <c r="B105" s="168" t="s">
        <v>145</v>
      </c>
      <c r="C105" s="169">
        <f t="shared" ref="C105:H105" si="47">C97-SUM(C98:C104)</f>
        <v>5712</v>
      </c>
      <c r="D105" s="169">
        <f t="shared" si="47"/>
        <v>5463</v>
      </c>
      <c r="E105" s="169">
        <f t="shared" si="47"/>
        <v>1974</v>
      </c>
      <c r="F105" s="169">
        <f t="shared" si="47"/>
        <v>4992</v>
      </c>
      <c r="G105" s="169">
        <f t="shared" si="47"/>
        <v>6208</v>
      </c>
      <c r="H105" s="169">
        <f t="shared" si="47"/>
        <v>6606</v>
      </c>
      <c r="I105" s="171">
        <f t="shared" si="46"/>
        <v>6.4110824742268147E-2</v>
      </c>
      <c r="J105" s="170">
        <f t="shared" si="43"/>
        <v>0.20922570016474462</v>
      </c>
      <c r="K105" s="169">
        <f>H105-G105</f>
        <v>398</v>
      </c>
      <c r="L105" s="169">
        <f t="shared" si="45"/>
        <v>1143</v>
      </c>
      <c r="M105" s="170">
        <f t="shared" si="42"/>
        <v>1.4397812474050264E-3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v>121703</v>
      </c>
      <c r="D107" s="176">
        <v>119184</v>
      </c>
      <c r="E107" s="176">
        <v>64241</v>
      </c>
      <c r="F107" s="176">
        <v>166144</v>
      </c>
      <c r="G107" s="176">
        <v>213829</v>
      </c>
      <c r="H107" s="176">
        <v>202567</v>
      </c>
      <c r="I107" s="177">
        <f>IFERROR(H107/G107-1,"-")</f>
        <v>-5.2668253604515769E-2</v>
      </c>
      <c r="J107" s="177">
        <f>IFERROR(H107/D107-1,"-")</f>
        <v>0.69961572023090346</v>
      </c>
      <c r="K107" s="176">
        <f>H107-G107</f>
        <v>-11262</v>
      </c>
      <c r="L107" s="176">
        <f>H107-D107</f>
        <v>83383</v>
      </c>
      <c r="M107" s="177">
        <f t="shared" ref="M107:M119" si="48">H107/H$9</f>
        <v>4.414958642795852E-2</v>
      </c>
    </row>
    <row r="108" spans="2:13" x14ac:dyDescent="0.25">
      <c r="B108" s="157" t="s">
        <v>97</v>
      </c>
      <c r="C108" s="158">
        <v>27533</v>
      </c>
      <c r="D108" s="158">
        <v>26438</v>
      </c>
      <c r="E108" s="158">
        <v>26699</v>
      </c>
      <c r="F108" s="158">
        <v>42099</v>
      </c>
      <c r="G108" s="158">
        <v>49296</v>
      </c>
      <c r="H108" s="158">
        <v>44255</v>
      </c>
      <c r="I108" s="160">
        <f>IFERROR(H108/G108-1,"-")</f>
        <v>-0.10225981824083086</v>
      </c>
      <c r="J108" s="159">
        <f t="shared" ref="J108:J119" si="49">IFERROR(H108/D108-1,"-")</f>
        <v>0.67391633255163019</v>
      </c>
      <c r="K108" s="158">
        <f t="shared" ref="K108:K118" si="50">H108-G108</f>
        <v>-5041</v>
      </c>
      <c r="L108" s="158">
        <f t="shared" ref="L108:L119" si="51">H108-D108</f>
        <v>17817</v>
      </c>
      <c r="M108" s="159">
        <f t="shared" si="48"/>
        <v>9.6454010148212897E-3</v>
      </c>
    </row>
    <row r="109" spans="2:13" x14ac:dyDescent="0.25">
      <c r="B109" s="162" t="s">
        <v>103</v>
      </c>
      <c r="C109" s="163">
        <v>12909</v>
      </c>
      <c r="D109" s="163">
        <v>10469</v>
      </c>
      <c r="E109" s="163">
        <v>2599</v>
      </c>
      <c r="F109" s="163">
        <v>14941</v>
      </c>
      <c r="G109" s="163">
        <v>18268</v>
      </c>
      <c r="H109" s="163">
        <v>14687</v>
      </c>
      <c r="I109" s="165">
        <f>IFERROR(H109/G109-1,"-")</f>
        <v>-0.19602583753010727</v>
      </c>
      <c r="J109" s="164">
        <f t="shared" si="49"/>
        <v>0.40290381125226871</v>
      </c>
      <c r="K109" s="163">
        <f t="shared" si="50"/>
        <v>-3581</v>
      </c>
      <c r="L109" s="163">
        <f t="shared" si="51"/>
        <v>4218</v>
      </c>
      <c r="M109" s="164">
        <f t="shared" si="48"/>
        <v>3.2010395368812631E-3</v>
      </c>
    </row>
    <row r="110" spans="2:13" x14ac:dyDescent="0.25">
      <c r="B110" s="162" t="s">
        <v>100</v>
      </c>
      <c r="C110" s="163">
        <v>14624</v>
      </c>
      <c r="D110" s="163">
        <v>15969</v>
      </c>
      <c r="E110" s="163">
        <v>24100</v>
      </c>
      <c r="F110" s="163">
        <v>27158</v>
      </c>
      <c r="G110" s="163">
        <v>31028</v>
      </c>
      <c r="H110" s="163">
        <v>29568</v>
      </c>
      <c r="I110" s="165">
        <f>IFERROR(H110/G110-1,"-")</f>
        <v>-4.7054273559365756E-2</v>
      </c>
      <c r="J110" s="164">
        <f t="shared" si="49"/>
        <v>0.85158745068570352</v>
      </c>
      <c r="K110" s="163">
        <f t="shared" si="50"/>
        <v>-1460</v>
      </c>
      <c r="L110" s="163">
        <f t="shared" si="51"/>
        <v>13599</v>
      </c>
      <c r="M110" s="164">
        <f t="shared" si="48"/>
        <v>6.4443614779400278E-3</v>
      </c>
    </row>
    <row r="111" spans="2:13" x14ac:dyDescent="0.25">
      <c r="B111" s="157" t="s">
        <v>107</v>
      </c>
      <c r="C111" s="158">
        <v>94170</v>
      </c>
      <c r="D111" s="158">
        <v>92746</v>
      </c>
      <c r="E111" s="158">
        <v>37542</v>
      </c>
      <c r="F111" s="158">
        <v>124045</v>
      </c>
      <c r="G111" s="158">
        <v>164533</v>
      </c>
      <c r="H111" s="158">
        <v>158312</v>
      </c>
      <c r="I111" s="160">
        <f>IFERROR(H111/G111-1,"-")</f>
        <v>-3.7810044185664915E-2</v>
      </c>
      <c r="J111" s="159">
        <f t="shared" si="49"/>
        <v>0.70694153925775782</v>
      </c>
      <c r="K111" s="158">
        <f t="shared" si="50"/>
        <v>-6221</v>
      </c>
      <c r="L111" s="158">
        <f t="shared" si="51"/>
        <v>65566</v>
      </c>
      <c r="M111" s="159">
        <f t="shared" si="48"/>
        <v>3.4504185413137232E-2</v>
      </c>
    </row>
    <row r="112" spans="2:13" x14ac:dyDescent="0.25">
      <c r="B112" s="162" t="s">
        <v>110</v>
      </c>
      <c r="C112" s="163">
        <v>52059</v>
      </c>
      <c r="D112" s="163">
        <v>51449</v>
      </c>
      <c r="E112" s="163">
        <v>19022</v>
      </c>
      <c r="F112" s="163">
        <v>75653</v>
      </c>
      <c r="G112" s="163">
        <v>109003</v>
      </c>
      <c r="H112" s="163">
        <v>98238</v>
      </c>
      <c r="I112" s="165">
        <f t="shared" ref="I112:I119" si="52">IFERROR(H112/G112-1,"-")</f>
        <v>-9.8758749759180975E-2</v>
      </c>
      <c r="J112" s="164">
        <f t="shared" si="49"/>
        <v>0.90942486734436034</v>
      </c>
      <c r="K112" s="163">
        <f t="shared" si="50"/>
        <v>-10765</v>
      </c>
      <c r="L112" s="163">
        <f t="shared" si="51"/>
        <v>46789</v>
      </c>
      <c r="M112" s="164">
        <f t="shared" si="48"/>
        <v>2.1411024853553586E-2</v>
      </c>
    </row>
    <row r="113" spans="2:13" x14ac:dyDescent="0.25">
      <c r="B113" s="162" t="s">
        <v>113</v>
      </c>
      <c r="C113" s="163">
        <v>10165</v>
      </c>
      <c r="D113" s="163">
        <v>7761</v>
      </c>
      <c r="E113" s="163">
        <v>2421</v>
      </c>
      <c r="F113" s="163">
        <v>5137</v>
      </c>
      <c r="G113" s="163">
        <v>6845</v>
      </c>
      <c r="H113" s="163">
        <v>6748</v>
      </c>
      <c r="I113" s="165">
        <f t="shared" si="52"/>
        <v>-1.417092768444117E-2</v>
      </c>
      <c r="J113" s="164">
        <f t="shared" si="49"/>
        <v>-0.13052441695657779</v>
      </c>
      <c r="K113" s="163">
        <f t="shared" si="50"/>
        <v>-97</v>
      </c>
      <c r="L113" s="163">
        <f t="shared" si="51"/>
        <v>-1013</v>
      </c>
      <c r="M113" s="164">
        <f t="shared" si="48"/>
        <v>1.4707302236586616E-3</v>
      </c>
    </row>
    <row r="114" spans="2:13" x14ac:dyDescent="0.25">
      <c r="B114" s="162" t="s">
        <v>116</v>
      </c>
      <c r="C114" s="163">
        <v>11291</v>
      </c>
      <c r="D114" s="163">
        <v>10561</v>
      </c>
      <c r="E114" s="163">
        <v>2278</v>
      </c>
      <c r="F114" s="163">
        <v>8163</v>
      </c>
      <c r="G114" s="163">
        <v>11769</v>
      </c>
      <c r="H114" s="163">
        <v>12112</v>
      </c>
      <c r="I114" s="165">
        <f t="shared" si="52"/>
        <v>2.9144362307757632E-2</v>
      </c>
      <c r="J114" s="164">
        <f t="shared" si="49"/>
        <v>0.14686109269955505</v>
      </c>
      <c r="K114" s="163">
        <f t="shared" si="50"/>
        <v>343</v>
      </c>
      <c r="L114" s="163">
        <f t="shared" si="51"/>
        <v>1551</v>
      </c>
      <c r="M114" s="164">
        <f t="shared" si="48"/>
        <v>2.6398169041128793E-3</v>
      </c>
    </row>
    <row r="115" spans="2:13" x14ac:dyDescent="0.25">
      <c r="B115" s="162" t="s">
        <v>123</v>
      </c>
      <c r="C115" s="163">
        <v>1996</v>
      </c>
      <c r="D115" s="163">
        <v>2103</v>
      </c>
      <c r="E115" s="163">
        <v>1106</v>
      </c>
      <c r="F115" s="163">
        <v>5044</v>
      </c>
      <c r="G115" s="163">
        <v>5191</v>
      </c>
      <c r="H115" s="163">
        <v>5187</v>
      </c>
      <c r="I115" s="165">
        <f t="shared" si="52"/>
        <v>-7.7056443845113787E-4</v>
      </c>
      <c r="J115" s="164">
        <f t="shared" si="49"/>
        <v>1.4664764621968618</v>
      </c>
      <c r="K115" s="163">
        <f t="shared" si="50"/>
        <v>-4</v>
      </c>
      <c r="L115" s="163">
        <f t="shared" si="51"/>
        <v>3084</v>
      </c>
      <c r="M115" s="164">
        <f t="shared" si="48"/>
        <v>1.1305094354056725E-3</v>
      </c>
    </row>
    <row r="116" spans="2:13" x14ac:dyDescent="0.25">
      <c r="B116" s="162" t="s">
        <v>119</v>
      </c>
      <c r="C116" s="163">
        <v>3159</v>
      </c>
      <c r="D116" s="163">
        <v>3093</v>
      </c>
      <c r="E116" s="163">
        <v>2696</v>
      </c>
      <c r="F116" s="163">
        <v>4104</v>
      </c>
      <c r="G116" s="163">
        <v>4377</v>
      </c>
      <c r="H116" s="163">
        <v>4218</v>
      </c>
      <c r="I116" s="165">
        <f t="shared" si="52"/>
        <v>-3.632625085675123E-2</v>
      </c>
      <c r="J116" s="164">
        <f t="shared" si="49"/>
        <v>0.36372453928225035</v>
      </c>
      <c r="K116" s="163">
        <f t="shared" si="50"/>
        <v>-159</v>
      </c>
      <c r="L116" s="163">
        <f t="shared" si="51"/>
        <v>1125</v>
      </c>
      <c r="M116" s="164">
        <f t="shared" si="48"/>
        <v>9.1931536505516218E-4</v>
      </c>
    </row>
    <row r="117" spans="2:13" x14ac:dyDescent="0.25">
      <c r="B117" s="162" t="s">
        <v>128</v>
      </c>
      <c r="C117" s="163">
        <v>520</v>
      </c>
      <c r="D117" s="163">
        <v>567</v>
      </c>
      <c r="E117" s="163">
        <v>403</v>
      </c>
      <c r="F117" s="163">
        <v>926</v>
      </c>
      <c r="G117" s="163">
        <v>1004</v>
      </c>
      <c r="H117" s="163">
        <v>964</v>
      </c>
      <c r="I117" s="165">
        <f t="shared" si="52"/>
        <v>-3.9840637450199168E-2</v>
      </c>
      <c r="J117" s="164">
        <f t="shared" si="49"/>
        <v>0.70017636684303342</v>
      </c>
      <c r="K117" s="163">
        <f t="shared" si="50"/>
        <v>-40</v>
      </c>
      <c r="L117" s="163">
        <f t="shared" si="51"/>
        <v>397</v>
      </c>
      <c r="M117" s="164">
        <f t="shared" si="48"/>
        <v>2.1010431766552308E-4</v>
      </c>
    </row>
    <row r="118" spans="2:13" x14ac:dyDescent="0.25">
      <c r="B118" s="162" t="s">
        <v>131</v>
      </c>
      <c r="C118" s="163">
        <v>1239</v>
      </c>
      <c r="D118" s="163">
        <v>1027</v>
      </c>
      <c r="E118" s="163">
        <v>925</v>
      </c>
      <c r="F118" s="163">
        <v>781</v>
      </c>
      <c r="G118" s="163">
        <v>524</v>
      </c>
      <c r="H118" s="163">
        <v>1183</v>
      </c>
      <c r="I118" s="165">
        <f t="shared" si="52"/>
        <v>1.2576335877862594</v>
      </c>
      <c r="J118" s="164">
        <f t="shared" si="49"/>
        <v>0.15189873417721511</v>
      </c>
      <c r="K118" s="163">
        <f t="shared" si="50"/>
        <v>659</v>
      </c>
      <c r="L118" s="163">
        <f t="shared" si="51"/>
        <v>156</v>
      </c>
      <c r="M118" s="164">
        <f t="shared" si="48"/>
        <v>2.5783548526796035E-4</v>
      </c>
    </row>
    <row r="119" spans="2:13" x14ac:dyDescent="0.25">
      <c r="B119" s="168" t="s">
        <v>145</v>
      </c>
      <c r="C119" s="169">
        <f t="shared" ref="C119:H119" si="53">C111-SUM(C112:C118)</f>
        <v>13741</v>
      </c>
      <c r="D119" s="169">
        <f t="shared" si="53"/>
        <v>16185</v>
      </c>
      <c r="E119" s="169">
        <f t="shared" si="53"/>
        <v>8691</v>
      </c>
      <c r="F119" s="169">
        <f t="shared" si="53"/>
        <v>24237</v>
      </c>
      <c r="G119" s="169">
        <f t="shared" si="53"/>
        <v>25820</v>
      </c>
      <c r="H119" s="169">
        <f t="shared" si="53"/>
        <v>29662</v>
      </c>
      <c r="I119" s="171">
        <f t="shared" si="52"/>
        <v>0.14879938032532913</v>
      </c>
      <c r="J119" s="170">
        <f t="shared" si="49"/>
        <v>0.83268458449181337</v>
      </c>
      <c r="K119" s="169">
        <f>H119-G119</f>
        <v>3842</v>
      </c>
      <c r="L119" s="169">
        <f t="shared" si="51"/>
        <v>13477</v>
      </c>
      <c r="M119" s="170">
        <f t="shared" si="48"/>
        <v>6.4648488284177862E-3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v>189870</v>
      </c>
      <c r="D121" s="176">
        <v>177807</v>
      </c>
      <c r="E121" s="176">
        <v>76350</v>
      </c>
      <c r="F121" s="176">
        <v>179915</v>
      </c>
      <c r="G121" s="176">
        <v>194865</v>
      </c>
      <c r="H121" s="176">
        <v>201157</v>
      </c>
      <c r="I121" s="177">
        <f>IFERROR(H121/G121-1,"-")</f>
        <v>3.2289020604007845E-2</v>
      </c>
      <c r="J121" s="177">
        <f>IFERROR(H121/D121-1,"-")</f>
        <v>0.13132216391930585</v>
      </c>
      <c r="K121" s="176">
        <f>H121-G121</f>
        <v>6292</v>
      </c>
      <c r="L121" s="176">
        <f>H121-D121</f>
        <v>23350</v>
      </c>
      <c r="M121" s="177">
        <f t="shared" ref="M121:M133" si="54">H121/H$9</f>
        <v>4.3842276170792144E-2</v>
      </c>
    </row>
    <row r="122" spans="2:13" x14ac:dyDescent="0.25">
      <c r="B122" s="157" t="s">
        <v>97</v>
      </c>
      <c r="C122" s="158">
        <v>113147</v>
      </c>
      <c r="D122" s="158">
        <v>98414</v>
      </c>
      <c r="E122" s="158">
        <v>43048</v>
      </c>
      <c r="F122" s="158">
        <v>110405</v>
      </c>
      <c r="G122" s="158">
        <v>122286</v>
      </c>
      <c r="H122" s="158">
        <v>128586</v>
      </c>
      <c r="I122" s="160">
        <f>IFERROR(H122/G122-1,"-")</f>
        <v>5.1518571218291509E-2</v>
      </c>
      <c r="J122" s="159">
        <f t="shared" ref="J122:J133" si="55">IFERROR(H122/D122-1,"-")</f>
        <v>0.30658239681346156</v>
      </c>
      <c r="K122" s="158">
        <f t="shared" ref="K122:K132" si="56">H122-G122</f>
        <v>6300</v>
      </c>
      <c r="L122" s="158">
        <f t="shared" ref="L122:L133" si="57">H122-D122</f>
        <v>30172</v>
      </c>
      <c r="M122" s="159">
        <f t="shared" si="54"/>
        <v>2.802538775035161E-2</v>
      </c>
    </row>
    <row r="123" spans="2:13" x14ac:dyDescent="0.25">
      <c r="B123" s="162" t="s">
        <v>103</v>
      </c>
      <c r="C123" s="163">
        <v>63450</v>
      </c>
      <c r="D123" s="163">
        <v>49932</v>
      </c>
      <c r="E123" s="163">
        <v>19485</v>
      </c>
      <c r="F123" s="163">
        <v>57305</v>
      </c>
      <c r="G123" s="163">
        <v>55716</v>
      </c>
      <c r="H123" s="163">
        <v>62457</v>
      </c>
      <c r="I123" s="165">
        <f>IFERROR(H123/G123-1,"-")</f>
        <v>0.12098858496661635</v>
      </c>
      <c r="J123" s="164">
        <f t="shared" si="55"/>
        <v>0.25084114395577983</v>
      </c>
      <c r="K123" s="163">
        <f t="shared" si="56"/>
        <v>6741</v>
      </c>
      <c r="L123" s="163">
        <f t="shared" si="57"/>
        <v>12525</v>
      </c>
      <c r="M123" s="164">
        <f t="shared" si="54"/>
        <v>1.3612536689248523E-2</v>
      </c>
    </row>
    <row r="124" spans="2:13" x14ac:dyDescent="0.25">
      <c r="B124" s="162" t="s">
        <v>100</v>
      </c>
      <c r="C124" s="163">
        <v>49697</v>
      </c>
      <c r="D124" s="163">
        <v>48482</v>
      </c>
      <c r="E124" s="163">
        <v>23563</v>
      </c>
      <c r="F124" s="163">
        <v>53100</v>
      </c>
      <c r="G124" s="163">
        <v>66570</v>
      </c>
      <c r="H124" s="163">
        <v>66129</v>
      </c>
      <c r="I124" s="165">
        <f>IFERROR(H124/G124-1,"-")</f>
        <v>-6.6246056782334195E-3</v>
      </c>
      <c r="J124" s="164">
        <f t="shared" si="55"/>
        <v>0.36399075945711812</v>
      </c>
      <c r="K124" s="163">
        <f t="shared" si="56"/>
        <v>-441</v>
      </c>
      <c r="L124" s="163">
        <f t="shared" si="57"/>
        <v>17647</v>
      </c>
      <c r="M124" s="164">
        <f t="shared" si="54"/>
        <v>1.4412851061103087E-2</v>
      </c>
    </row>
    <row r="125" spans="2:13" x14ac:dyDescent="0.25">
      <c r="B125" s="157" t="s">
        <v>107</v>
      </c>
      <c r="C125" s="158">
        <v>76723</v>
      </c>
      <c r="D125" s="158">
        <v>79393</v>
      </c>
      <c r="E125" s="158">
        <v>33302</v>
      </c>
      <c r="F125" s="158">
        <v>69510</v>
      </c>
      <c r="G125" s="158">
        <v>72579</v>
      </c>
      <c r="H125" s="158">
        <v>72571</v>
      </c>
      <c r="I125" s="160">
        <f>IFERROR(H125/G125-1,"-")</f>
        <v>-1.1022472064925459E-4</v>
      </c>
      <c r="J125" s="159">
        <f t="shared" si="55"/>
        <v>-8.5926970891640364E-2</v>
      </c>
      <c r="K125" s="158">
        <f t="shared" si="56"/>
        <v>-8</v>
      </c>
      <c r="L125" s="158">
        <f t="shared" si="57"/>
        <v>-6822</v>
      </c>
      <c r="M125" s="159">
        <f t="shared" si="54"/>
        <v>1.5816888420440534E-2</v>
      </c>
    </row>
    <row r="126" spans="2:13" x14ac:dyDescent="0.25">
      <c r="B126" s="162" t="s">
        <v>110</v>
      </c>
      <c r="C126" s="163">
        <v>9759</v>
      </c>
      <c r="D126" s="163">
        <v>8310</v>
      </c>
      <c r="E126" s="163">
        <v>3167</v>
      </c>
      <c r="F126" s="163">
        <v>7687</v>
      </c>
      <c r="G126" s="163">
        <v>9446</v>
      </c>
      <c r="H126" s="163">
        <v>8418</v>
      </c>
      <c r="I126" s="165">
        <f t="shared" ref="I126:I133" si="58">IFERROR(H126/G126-1,"-")</f>
        <v>-0.10882913402498418</v>
      </c>
      <c r="J126" s="164">
        <f t="shared" si="55"/>
        <v>1.2996389891696714E-2</v>
      </c>
      <c r="K126" s="163">
        <f t="shared" si="56"/>
        <v>-1028</v>
      </c>
      <c r="L126" s="163">
        <f t="shared" si="57"/>
        <v>108</v>
      </c>
      <c r="M126" s="164">
        <f t="shared" si="54"/>
        <v>1.8347076204443707E-3</v>
      </c>
    </row>
    <row r="127" spans="2:13" x14ac:dyDescent="0.25">
      <c r="B127" s="162" t="s">
        <v>113</v>
      </c>
      <c r="C127" s="163">
        <v>8521</v>
      </c>
      <c r="D127" s="163">
        <v>7266</v>
      </c>
      <c r="E127" s="163">
        <v>3337</v>
      </c>
      <c r="F127" s="163">
        <v>7498</v>
      </c>
      <c r="G127" s="163">
        <v>10075</v>
      </c>
      <c r="H127" s="163">
        <v>9604</v>
      </c>
      <c r="I127" s="165">
        <f t="shared" si="58"/>
        <v>-4.6749379652605505E-2</v>
      </c>
      <c r="J127" s="164">
        <f t="shared" si="55"/>
        <v>0.32177263969171488</v>
      </c>
      <c r="K127" s="163">
        <f t="shared" si="56"/>
        <v>-471</v>
      </c>
      <c r="L127" s="163">
        <f t="shared" si="57"/>
        <v>2338</v>
      </c>
      <c r="M127" s="164">
        <f t="shared" si="54"/>
        <v>2.0931969573233233E-3</v>
      </c>
    </row>
    <row r="128" spans="2:13" x14ac:dyDescent="0.25">
      <c r="B128" s="162" t="s">
        <v>116</v>
      </c>
      <c r="C128" s="163">
        <v>5423</v>
      </c>
      <c r="D128" s="163">
        <v>5486</v>
      </c>
      <c r="E128" s="163">
        <v>2423</v>
      </c>
      <c r="F128" s="163">
        <v>6537</v>
      </c>
      <c r="G128" s="163">
        <v>7047</v>
      </c>
      <c r="H128" s="163">
        <v>6923</v>
      </c>
      <c r="I128" s="165">
        <f t="shared" si="58"/>
        <v>-1.759614020150424E-2</v>
      </c>
      <c r="J128" s="164">
        <f t="shared" si="55"/>
        <v>0.26193948231862918</v>
      </c>
      <c r="K128" s="163">
        <f t="shared" si="56"/>
        <v>-124</v>
      </c>
      <c r="L128" s="163">
        <f t="shared" si="57"/>
        <v>1437</v>
      </c>
      <c r="M128" s="164">
        <f t="shared" si="54"/>
        <v>1.5088715676332119E-3</v>
      </c>
    </row>
    <row r="129" spans="2:13" x14ac:dyDescent="0.25">
      <c r="B129" s="162" t="s">
        <v>123</v>
      </c>
      <c r="C129" s="163">
        <v>1283</v>
      </c>
      <c r="D129" s="163">
        <v>1326</v>
      </c>
      <c r="E129" s="163">
        <v>624</v>
      </c>
      <c r="F129" s="163">
        <v>1977</v>
      </c>
      <c r="G129" s="163">
        <v>2052</v>
      </c>
      <c r="H129" s="163">
        <v>1813</v>
      </c>
      <c r="I129" s="165">
        <f t="shared" si="58"/>
        <v>-0.1164717348927875</v>
      </c>
      <c r="J129" s="164">
        <f t="shared" si="55"/>
        <v>0.36726998491704377</v>
      </c>
      <c r="K129" s="163">
        <f t="shared" si="56"/>
        <v>-239</v>
      </c>
      <c r="L129" s="163">
        <f t="shared" si="57"/>
        <v>487</v>
      </c>
      <c r="M129" s="164">
        <f t="shared" si="54"/>
        <v>3.9514432357634166E-4</v>
      </c>
    </row>
    <row r="130" spans="2:13" x14ac:dyDescent="0.25">
      <c r="B130" s="162" t="s">
        <v>119</v>
      </c>
      <c r="C130" s="163">
        <v>1448</v>
      </c>
      <c r="D130" s="163">
        <v>1136</v>
      </c>
      <c r="E130" s="163">
        <v>625</v>
      </c>
      <c r="F130" s="163">
        <v>1373</v>
      </c>
      <c r="G130" s="163">
        <v>1433</v>
      </c>
      <c r="H130" s="163">
        <v>1546</v>
      </c>
      <c r="I130" s="165">
        <f t="shared" si="58"/>
        <v>7.8855547801814474E-2</v>
      </c>
      <c r="J130" s="164">
        <f t="shared" si="55"/>
        <v>0.3609154929577465</v>
      </c>
      <c r="K130" s="163">
        <f t="shared" si="56"/>
        <v>113</v>
      </c>
      <c r="L130" s="163">
        <f t="shared" si="57"/>
        <v>410</v>
      </c>
      <c r="M130" s="164">
        <f t="shared" si="54"/>
        <v>3.3695153019802767E-4</v>
      </c>
    </row>
    <row r="131" spans="2:13" x14ac:dyDescent="0.25">
      <c r="B131" s="162" t="s">
        <v>128</v>
      </c>
      <c r="C131" s="163">
        <v>1148</v>
      </c>
      <c r="D131" s="163">
        <v>1236</v>
      </c>
      <c r="E131" s="163">
        <v>652</v>
      </c>
      <c r="F131" s="163">
        <v>785</v>
      </c>
      <c r="G131" s="163">
        <v>976</v>
      </c>
      <c r="H131" s="163">
        <v>1058</v>
      </c>
      <c r="I131" s="165">
        <f t="shared" si="58"/>
        <v>8.4016393442623016E-2</v>
      </c>
      <c r="J131" s="164">
        <f t="shared" si="55"/>
        <v>-0.14401294498381878</v>
      </c>
      <c r="K131" s="163">
        <f t="shared" si="56"/>
        <v>82</v>
      </c>
      <c r="L131" s="163">
        <f t="shared" si="57"/>
        <v>-178</v>
      </c>
      <c r="M131" s="164">
        <f t="shared" si="54"/>
        <v>2.3059166814328155E-4</v>
      </c>
    </row>
    <row r="132" spans="2:13" x14ac:dyDescent="0.25">
      <c r="B132" s="162" t="s">
        <v>131</v>
      </c>
      <c r="C132" s="163">
        <v>2176</v>
      </c>
      <c r="D132" s="163">
        <v>1943</v>
      </c>
      <c r="E132" s="163">
        <v>1030</v>
      </c>
      <c r="F132" s="163">
        <v>1266</v>
      </c>
      <c r="G132" s="163">
        <v>1806</v>
      </c>
      <c r="H132" s="163">
        <v>1655</v>
      </c>
      <c r="I132" s="165">
        <f t="shared" si="58"/>
        <v>-8.3610188261351026E-2</v>
      </c>
      <c r="J132" s="164">
        <f t="shared" si="55"/>
        <v>-0.14822439526505404</v>
      </c>
      <c r="K132" s="163">
        <f t="shared" si="56"/>
        <v>-151</v>
      </c>
      <c r="L132" s="163">
        <f t="shared" si="57"/>
        <v>-288</v>
      </c>
      <c r="M132" s="164">
        <f t="shared" si="54"/>
        <v>3.607081387307476E-4</v>
      </c>
    </row>
    <row r="133" spans="2:13" x14ac:dyDescent="0.25">
      <c r="B133" s="168" t="s">
        <v>145</v>
      </c>
      <c r="C133" s="169">
        <f t="shared" ref="C133:H133" si="59">C125-SUM(C126:C132)</f>
        <v>46965</v>
      </c>
      <c r="D133" s="169">
        <f t="shared" si="59"/>
        <v>52690</v>
      </c>
      <c r="E133" s="169">
        <f t="shared" si="59"/>
        <v>21444</v>
      </c>
      <c r="F133" s="169">
        <f t="shared" si="59"/>
        <v>42387</v>
      </c>
      <c r="G133" s="169">
        <f t="shared" si="59"/>
        <v>39744</v>
      </c>
      <c r="H133" s="169">
        <f t="shared" si="59"/>
        <v>41554</v>
      </c>
      <c r="I133" s="171">
        <f t="shared" si="58"/>
        <v>4.5541465378421853E-2</v>
      </c>
      <c r="J133" s="170">
        <f t="shared" si="55"/>
        <v>-0.21134940216359843</v>
      </c>
      <c r="K133" s="169">
        <f>H133-G133</f>
        <v>1810</v>
      </c>
      <c r="L133" s="169">
        <f t="shared" si="57"/>
        <v>-11136</v>
      </c>
      <c r="M133" s="170">
        <f t="shared" si="54"/>
        <v>9.05671661439123E-3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v>231120</v>
      </c>
      <c r="D135" s="176">
        <v>209689</v>
      </c>
      <c r="E135" s="176">
        <v>77984</v>
      </c>
      <c r="F135" s="176">
        <v>212753</v>
      </c>
      <c r="G135" s="176">
        <v>230245</v>
      </c>
      <c r="H135" s="176">
        <v>241157</v>
      </c>
      <c r="I135" s="177">
        <f>IFERROR(H135/G135-1,"-")</f>
        <v>4.7392994418988366E-2</v>
      </c>
      <c r="J135" s="177">
        <f>IFERROR(H135/D135-1,"-")</f>
        <v>0.15006986537205091</v>
      </c>
      <c r="K135" s="176">
        <f>H135-G135</f>
        <v>10912</v>
      </c>
      <c r="L135" s="176">
        <f>H135-D135</f>
        <v>31468</v>
      </c>
      <c r="M135" s="177">
        <f t="shared" ref="M135:M147" si="60">H135/H$9</f>
        <v>5.2560297650689369E-2</v>
      </c>
    </row>
    <row r="136" spans="2:13" x14ac:dyDescent="0.25">
      <c r="B136" s="157" t="s">
        <v>97</v>
      </c>
      <c r="C136" s="158">
        <v>47819</v>
      </c>
      <c r="D136" s="158">
        <v>41432</v>
      </c>
      <c r="E136" s="158">
        <v>18408</v>
      </c>
      <c r="F136" s="158">
        <v>26151</v>
      </c>
      <c r="G136" s="158">
        <v>28851</v>
      </c>
      <c r="H136" s="158">
        <v>26485</v>
      </c>
      <c r="I136" s="160">
        <f>IFERROR(H136/G136-1,"-")</f>
        <v>-8.2007556063914633E-2</v>
      </c>
      <c r="J136" s="159">
        <f t="shared" ref="J136:J147" si="61">IFERROR(H136/D136-1,"-")</f>
        <v>-0.36075979918903267</v>
      </c>
      <c r="K136" s="158">
        <f t="shared" ref="K136:K146" si="62">H136-G136</f>
        <v>-2366</v>
      </c>
      <c r="L136" s="158">
        <f t="shared" ref="L136:L147" si="63">H136-D136</f>
        <v>-14947</v>
      </c>
      <c r="M136" s="159">
        <f t="shared" si="60"/>
        <v>5.7724199723769489E-3</v>
      </c>
    </row>
    <row r="137" spans="2:13" x14ac:dyDescent="0.25">
      <c r="B137" s="162" t="s">
        <v>103</v>
      </c>
      <c r="C137" s="163">
        <v>34292</v>
      </c>
      <c r="D137" s="163">
        <v>23016</v>
      </c>
      <c r="E137" s="163">
        <v>13319</v>
      </c>
      <c r="F137" s="163">
        <v>18308</v>
      </c>
      <c r="G137" s="163">
        <v>19153</v>
      </c>
      <c r="H137" s="163">
        <v>17562</v>
      </c>
      <c r="I137" s="165">
        <f>IFERROR(H137/G137-1,"-")</f>
        <v>-8.3067926695556848E-2</v>
      </c>
      <c r="J137" s="164">
        <f t="shared" si="61"/>
        <v>-0.23696558915537014</v>
      </c>
      <c r="K137" s="163">
        <f t="shared" si="62"/>
        <v>-1591</v>
      </c>
      <c r="L137" s="163">
        <f t="shared" si="63"/>
        <v>-5454</v>
      </c>
      <c r="M137" s="164">
        <f t="shared" si="60"/>
        <v>3.8276473307488758E-3</v>
      </c>
    </row>
    <row r="138" spans="2:13" x14ac:dyDescent="0.25">
      <c r="B138" s="162" t="s">
        <v>100</v>
      </c>
      <c r="C138" s="163">
        <v>13527</v>
      </c>
      <c r="D138" s="163">
        <v>18416</v>
      </c>
      <c r="E138" s="163">
        <v>5089</v>
      </c>
      <c r="F138" s="163">
        <v>7843</v>
      </c>
      <c r="G138" s="163">
        <v>9698</v>
      </c>
      <c r="H138" s="163">
        <v>8923</v>
      </c>
      <c r="I138" s="165">
        <f>IFERROR(H138/G138-1,"-")</f>
        <v>-7.9913384202928484E-2</v>
      </c>
      <c r="J138" s="164">
        <f t="shared" si="61"/>
        <v>-0.51547567332754129</v>
      </c>
      <c r="K138" s="163">
        <f t="shared" si="62"/>
        <v>-775</v>
      </c>
      <c r="L138" s="163">
        <f t="shared" si="63"/>
        <v>-9493</v>
      </c>
      <c r="M138" s="164">
        <f t="shared" si="60"/>
        <v>1.9447726416280731E-3</v>
      </c>
    </row>
    <row r="139" spans="2:13" x14ac:dyDescent="0.25">
      <c r="B139" s="157" t="s">
        <v>107</v>
      </c>
      <c r="C139" s="158">
        <v>183301</v>
      </c>
      <c r="D139" s="158">
        <v>168257</v>
      </c>
      <c r="E139" s="158">
        <v>59576</v>
      </c>
      <c r="F139" s="158">
        <v>186602</v>
      </c>
      <c r="G139" s="158">
        <v>201394</v>
      </c>
      <c r="H139" s="158">
        <v>214672</v>
      </c>
      <c r="I139" s="160">
        <f>IFERROR(H139/G139-1,"-")</f>
        <v>6.5930464661310584E-2</v>
      </c>
      <c r="J139" s="159">
        <f t="shared" si="61"/>
        <v>0.2758577652044194</v>
      </c>
      <c r="K139" s="158">
        <f t="shared" si="62"/>
        <v>13278</v>
      </c>
      <c r="L139" s="158">
        <f t="shared" si="63"/>
        <v>46415</v>
      </c>
      <c r="M139" s="159">
        <f t="shared" si="60"/>
        <v>4.6787877678312419E-2</v>
      </c>
    </row>
    <row r="140" spans="2:13" x14ac:dyDescent="0.25">
      <c r="B140" s="162" t="s">
        <v>110</v>
      </c>
      <c r="C140" s="163">
        <v>93678</v>
      </c>
      <c r="D140" s="163">
        <v>83212</v>
      </c>
      <c r="E140" s="163">
        <v>22964</v>
      </c>
      <c r="F140" s="163">
        <v>80833</v>
      </c>
      <c r="G140" s="163">
        <v>87905</v>
      </c>
      <c r="H140" s="163">
        <v>97506</v>
      </c>
      <c r="I140" s="165">
        <f t="shared" ref="I140:I147" si="64">IFERROR(H140/G140-1,"-")</f>
        <v>0.10922018087708318</v>
      </c>
      <c r="J140" s="164">
        <f t="shared" si="61"/>
        <v>0.17177810892659706</v>
      </c>
      <c r="K140" s="163">
        <f t="shared" si="62"/>
        <v>9601</v>
      </c>
      <c r="L140" s="163">
        <f t="shared" si="63"/>
        <v>14294</v>
      </c>
      <c r="M140" s="164">
        <f t="shared" si="60"/>
        <v>2.1251485060471465E-2</v>
      </c>
    </row>
    <row r="141" spans="2:13" x14ac:dyDescent="0.25">
      <c r="B141" s="162" t="s">
        <v>113</v>
      </c>
      <c r="C141" s="163">
        <v>12767</v>
      </c>
      <c r="D141" s="163">
        <v>12221</v>
      </c>
      <c r="E141" s="163">
        <v>4511</v>
      </c>
      <c r="F141" s="163">
        <v>12481</v>
      </c>
      <c r="G141" s="163">
        <v>16637</v>
      </c>
      <c r="H141" s="163">
        <v>17191</v>
      </c>
      <c r="I141" s="165">
        <f t="shared" si="64"/>
        <v>3.329927270541555E-2</v>
      </c>
      <c r="J141" s="164">
        <f t="shared" si="61"/>
        <v>0.40667703133949762</v>
      </c>
      <c r="K141" s="163">
        <f t="shared" si="62"/>
        <v>554</v>
      </c>
      <c r="L141" s="163">
        <f t="shared" si="63"/>
        <v>4970</v>
      </c>
      <c r="M141" s="164">
        <f t="shared" si="60"/>
        <v>3.7467876815228292E-3</v>
      </c>
    </row>
    <row r="142" spans="2:13" x14ac:dyDescent="0.25">
      <c r="B142" s="162" t="s">
        <v>116</v>
      </c>
      <c r="C142" s="163">
        <v>21813</v>
      </c>
      <c r="D142" s="163">
        <v>17194</v>
      </c>
      <c r="E142" s="163">
        <v>5537</v>
      </c>
      <c r="F142" s="163">
        <v>23382</v>
      </c>
      <c r="G142" s="163">
        <v>21760</v>
      </c>
      <c r="H142" s="163">
        <v>21823</v>
      </c>
      <c r="I142" s="165">
        <f t="shared" si="64"/>
        <v>2.8952205882353255E-3</v>
      </c>
      <c r="J142" s="164">
        <f t="shared" si="61"/>
        <v>0.26922182156566254</v>
      </c>
      <c r="K142" s="163">
        <f t="shared" si="62"/>
        <v>63</v>
      </c>
      <c r="L142" s="163">
        <f t="shared" si="63"/>
        <v>4629</v>
      </c>
      <c r="M142" s="164">
        <f t="shared" si="60"/>
        <v>4.7563345688949278E-3</v>
      </c>
    </row>
    <row r="143" spans="2:13" x14ac:dyDescent="0.25">
      <c r="B143" s="162" t="s">
        <v>123</v>
      </c>
      <c r="C143" s="163">
        <v>3725</v>
      </c>
      <c r="D143" s="163">
        <v>3299</v>
      </c>
      <c r="E143" s="163">
        <v>955</v>
      </c>
      <c r="F143" s="163">
        <v>8695</v>
      </c>
      <c r="G143" s="163">
        <v>7539</v>
      </c>
      <c r="H143" s="163">
        <v>5432</v>
      </c>
      <c r="I143" s="165">
        <f t="shared" si="64"/>
        <v>-0.27948003714020431</v>
      </c>
      <c r="J143" s="164">
        <f t="shared" si="61"/>
        <v>0.64655956350409216</v>
      </c>
      <c r="K143" s="163">
        <f t="shared" si="62"/>
        <v>-2107</v>
      </c>
      <c r="L143" s="163">
        <f t="shared" si="63"/>
        <v>2133</v>
      </c>
      <c r="M143" s="164">
        <f t="shared" si="60"/>
        <v>1.183907316970043E-3</v>
      </c>
    </row>
    <row r="144" spans="2:13" x14ac:dyDescent="0.25">
      <c r="B144" s="162" t="s">
        <v>119</v>
      </c>
      <c r="C144" s="163">
        <v>3611</v>
      </c>
      <c r="D144" s="163">
        <v>3473</v>
      </c>
      <c r="E144" s="163">
        <v>1651</v>
      </c>
      <c r="F144" s="163">
        <v>3679</v>
      </c>
      <c r="G144" s="163">
        <v>4531</v>
      </c>
      <c r="H144" s="163">
        <v>4642</v>
      </c>
      <c r="I144" s="165">
        <f t="shared" si="64"/>
        <v>2.4497903332597604E-2</v>
      </c>
      <c r="J144" s="164">
        <f t="shared" si="61"/>
        <v>0.33659660236107114</v>
      </c>
      <c r="K144" s="163">
        <f t="shared" si="62"/>
        <v>111</v>
      </c>
      <c r="L144" s="163">
        <f t="shared" si="63"/>
        <v>1169</v>
      </c>
      <c r="M144" s="164">
        <f t="shared" si="60"/>
        <v>1.0117263927420727E-3</v>
      </c>
    </row>
    <row r="145" spans="2:13" x14ac:dyDescent="0.25">
      <c r="B145" s="162" t="s">
        <v>128</v>
      </c>
      <c r="C145" s="163">
        <v>1540</v>
      </c>
      <c r="D145" s="163">
        <v>1806</v>
      </c>
      <c r="E145" s="163">
        <v>1965</v>
      </c>
      <c r="F145" s="163">
        <v>1984</v>
      </c>
      <c r="G145" s="163">
        <v>2349</v>
      </c>
      <c r="H145" s="163">
        <v>2212</v>
      </c>
      <c r="I145" s="165">
        <f t="shared" si="64"/>
        <v>-5.8322690506598551E-2</v>
      </c>
      <c r="J145" s="164">
        <f t="shared" si="61"/>
        <v>0.22480620155038755</v>
      </c>
      <c r="K145" s="163">
        <f t="shared" si="62"/>
        <v>-137</v>
      </c>
      <c r="L145" s="163">
        <f t="shared" si="63"/>
        <v>406</v>
      </c>
      <c r="M145" s="164">
        <f t="shared" si="60"/>
        <v>4.8210658783831643E-4</v>
      </c>
    </row>
    <row r="146" spans="2:13" x14ac:dyDescent="0.25">
      <c r="B146" s="162" t="s">
        <v>131</v>
      </c>
      <c r="C146" s="163">
        <v>7454</v>
      </c>
      <c r="D146" s="163">
        <v>4552</v>
      </c>
      <c r="E146" s="163">
        <v>3993</v>
      </c>
      <c r="F146" s="163">
        <v>1077</v>
      </c>
      <c r="G146" s="163">
        <v>1773</v>
      </c>
      <c r="H146" s="163">
        <v>1728</v>
      </c>
      <c r="I146" s="165">
        <f t="shared" si="64"/>
        <v>-2.5380710659898442E-2</v>
      </c>
      <c r="J146" s="164">
        <f t="shared" si="61"/>
        <v>-0.62038664323374348</v>
      </c>
      <c r="K146" s="163">
        <f t="shared" si="62"/>
        <v>-45</v>
      </c>
      <c r="L146" s="163">
        <f t="shared" si="63"/>
        <v>-2824</v>
      </c>
      <c r="M146" s="164">
        <f t="shared" si="60"/>
        <v>3.7661852793156002E-4</v>
      </c>
    </row>
    <row r="147" spans="2:13" x14ac:dyDescent="0.25">
      <c r="B147" s="168" t="s">
        <v>145</v>
      </c>
      <c r="C147" s="169">
        <f t="shared" ref="C147:H147" si="65">C139-SUM(C140:C146)</f>
        <v>38713</v>
      </c>
      <c r="D147" s="169">
        <f t="shared" si="65"/>
        <v>42500</v>
      </c>
      <c r="E147" s="169">
        <f t="shared" si="65"/>
        <v>18000</v>
      </c>
      <c r="F147" s="169">
        <f t="shared" si="65"/>
        <v>54471</v>
      </c>
      <c r="G147" s="169">
        <f t="shared" si="65"/>
        <v>58900</v>
      </c>
      <c r="H147" s="169">
        <f t="shared" si="65"/>
        <v>64138</v>
      </c>
      <c r="I147" s="171">
        <f t="shared" si="64"/>
        <v>8.8930390492359956E-2</v>
      </c>
      <c r="J147" s="170">
        <f t="shared" si="61"/>
        <v>0.50912941176470583</v>
      </c>
      <c r="K147" s="169">
        <f>H147-G147</f>
        <v>5238</v>
      </c>
      <c r="L147" s="169">
        <f t="shared" si="63"/>
        <v>21638</v>
      </c>
      <c r="M147" s="170">
        <f t="shared" si="60"/>
        <v>1.3978911541941202E-2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v>106918</v>
      </c>
      <c r="D149" s="176">
        <v>105475</v>
      </c>
      <c r="E149" s="176">
        <v>34442</v>
      </c>
      <c r="F149" s="176">
        <v>91115</v>
      </c>
      <c r="G149" s="176">
        <v>101109</v>
      </c>
      <c r="H149" s="176">
        <v>106028</v>
      </c>
      <c r="I149" s="177">
        <f>IFERROR(H149/G149-1,"-")</f>
        <v>4.8650466328417741E-2</v>
      </c>
      <c r="J149" s="177">
        <f>IFERROR(H149/D149-1,"-")</f>
        <v>5.2429485660108188E-3</v>
      </c>
      <c r="K149" s="176">
        <f>H149-G149</f>
        <v>4919</v>
      </c>
      <c r="L149" s="176">
        <f>H149-D149</f>
        <v>553</v>
      </c>
      <c r="M149" s="177">
        <f t="shared" ref="M149:M161" si="66">H149/H$9</f>
        <v>2.310885953676357E-2</v>
      </c>
    </row>
    <row r="150" spans="2:13" x14ac:dyDescent="0.25">
      <c r="B150" s="157" t="s">
        <v>97</v>
      </c>
      <c r="C150" s="158">
        <v>44453</v>
      </c>
      <c r="D150" s="158">
        <v>46915</v>
      </c>
      <c r="E150" s="158">
        <v>16212</v>
      </c>
      <c r="F150" s="158">
        <v>49587</v>
      </c>
      <c r="G150" s="158">
        <v>52055</v>
      </c>
      <c r="H150" s="158">
        <v>48038</v>
      </c>
      <c r="I150" s="160">
        <f>IFERROR(H150/G150-1,"-")</f>
        <v>-7.7168379598501535E-2</v>
      </c>
      <c r="J150" s="159">
        <f t="shared" ref="J150:J161" si="67">IFERROR(H150/D150-1,"-")</f>
        <v>2.3936907172546151E-2</v>
      </c>
      <c r="K150" s="158">
        <f t="shared" ref="K150:K160" si="68">H150-G150</f>
        <v>-4017</v>
      </c>
      <c r="L150" s="158">
        <f t="shared" ref="L150:L161" si="69">H150-D150</f>
        <v>1123</v>
      </c>
      <c r="M150" s="159">
        <f t="shared" si="66"/>
        <v>1.046990789628257E-2</v>
      </c>
    </row>
    <row r="151" spans="2:13" x14ac:dyDescent="0.25">
      <c r="B151" s="162" t="s">
        <v>103</v>
      </c>
      <c r="C151" s="163">
        <v>27467</v>
      </c>
      <c r="D151" s="163">
        <v>28862</v>
      </c>
      <c r="E151" s="163">
        <v>9463</v>
      </c>
      <c r="F151" s="163">
        <v>35869</v>
      </c>
      <c r="G151" s="163">
        <v>38509</v>
      </c>
      <c r="H151" s="163">
        <v>32273</v>
      </c>
      <c r="I151" s="165">
        <f>IFERROR(H151/G151-1,"-")</f>
        <v>-0.16193617076527567</v>
      </c>
      <c r="J151" s="164">
        <f t="shared" si="67"/>
        <v>0.118183078095766</v>
      </c>
      <c r="K151" s="163">
        <f t="shared" si="68"/>
        <v>-6236</v>
      </c>
      <c r="L151" s="163">
        <f t="shared" si="69"/>
        <v>3411</v>
      </c>
      <c r="M151" s="164">
        <f t="shared" si="66"/>
        <v>7.0339176805180774E-3</v>
      </c>
    </row>
    <row r="152" spans="2:13" x14ac:dyDescent="0.25">
      <c r="B152" s="162" t="s">
        <v>100</v>
      </c>
      <c r="C152" s="163">
        <v>16986</v>
      </c>
      <c r="D152" s="163">
        <v>18053</v>
      </c>
      <c r="E152" s="163">
        <v>6749</v>
      </c>
      <c r="F152" s="163">
        <v>13718</v>
      </c>
      <c r="G152" s="163">
        <v>13546</v>
      </c>
      <c r="H152" s="163">
        <v>15765</v>
      </c>
      <c r="I152" s="165">
        <f>IFERROR(H152/G152-1,"-")</f>
        <v>0.16381219548206105</v>
      </c>
      <c r="J152" s="164">
        <f t="shared" si="67"/>
        <v>-0.12673793829280455</v>
      </c>
      <c r="K152" s="163">
        <f t="shared" si="68"/>
        <v>2219</v>
      </c>
      <c r="L152" s="163">
        <f t="shared" si="69"/>
        <v>-2288</v>
      </c>
      <c r="M152" s="164">
        <f t="shared" si="66"/>
        <v>3.435990215764493E-3</v>
      </c>
    </row>
    <row r="153" spans="2:13" x14ac:dyDescent="0.25">
      <c r="B153" s="157" t="s">
        <v>107</v>
      </c>
      <c r="C153" s="158">
        <v>62465</v>
      </c>
      <c r="D153" s="158">
        <v>58560</v>
      </c>
      <c r="E153" s="158">
        <v>18230</v>
      </c>
      <c r="F153" s="158">
        <v>41528</v>
      </c>
      <c r="G153" s="158">
        <v>49054</v>
      </c>
      <c r="H153" s="158">
        <v>57990</v>
      </c>
      <c r="I153" s="160">
        <f>IFERROR(H153/G153-1,"-")</f>
        <v>0.18216659191910956</v>
      </c>
      <c r="J153" s="159">
        <f t="shared" si="67"/>
        <v>-9.7336065573770947E-3</v>
      </c>
      <c r="K153" s="158">
        <f t="shared" si="68"/>
        <v>8936</v>
      </c>
      <c r="L153" s="158">
        <f t="shared" si="69"/>
        <v>-570</v>
      </c>
      <c r="M153" s="159">
        <f t="shared" si="66"/>
        <v>1.2638951640480999E-2</v>
      </c>
    </row>
    <row r="154" spans="2:13" x14ac:dyDescent="0.25">
      <c r="B154" s="162" t="s">
        <v>110</v>
      </c>
      <c r="C154" s="163">
        <v>18311</v>
      </c>
      <c r="D154" s="163">
        <v>17462</v>
      </c>
      <c r="E154" s="163">
        <v>5108</v>
      </c>
      <c r="F154" s="163">
        <v>14964</v>
      </c>
      <c r="G154" s="163">
        <v>14917</v>
      </c>
      <c r="H154" s="163">
        <v>16509</v>
      </c>
      <c r="I154" s="165">
        <f t="shared" ref="I154:I161" si="70">IFERROR(H154/G154-1,"-")</f>
        <v>0.10672387209224365</v>
      </c>
      <c r="J154" s="164">
        <f t="shared" si="67"/>
        <v>-5.4575649982819829E-2</v>
      </c>
      <c r="K154" s="163">
        <f t="shared" si="68"/>
        <v>1592</v>
      </c>
      <c r="L154" s="163">
        <f t="shared" si="69"/>
        <v>-953</v>
      </c>
      <c r="M154" s="164">
        <f t="shared" si="66"/>
        <v>3.5981454152905815E-3</v>
      </c>
    </row>
    <row r="155" spans="2:13" x14ac:dyDescent="0.25">
      <c r="B155" s="162" t="s">
        <v>113</v>
      </c>
      <c r="C155" s="163">
        <v>18813</v>
      </c>
      <c r="D155" s="163">
        <v>15097</v>
      </c>
      <c r="E155" s="163">
        <v>4515</v>
      </c>
      <c r="F155" s="163">
        <v>8567</v>
      </c>
      <c r="G155" s="163">
        <v>9517</v>
      </c>
      <c r="H155" s="163">
        <v>9914</v>
      </c>
      <c r="I155" s="165">
        <f t="shared" si="70"/>
        <v>4.1714826100661906E-2</v>
      </c>
      <c r="J155" s="164">
        <f t="shared" si="67"/>
        <v>-0.34331324104126648</v>
      </c>
      <c r="K155" s="163">
        <f t="shared" si="68"/>
        <v>397</v>
      </c>
      <c r="L155" s="163">
        <f t="shared" si="69"/>
        <v>-5183</v>
      </c>
      <c r="M155" s="164">
        <f t="shared" si="66"/>
        <v>2.1607616237925269E-3</v>
      </c>
    </row>
    <row r="156" spans="2:13" x14ac:dyDescent="0.25">
      <c r="B156" s="162" t="s">
        <v>116</v>
      </c>
      <c r="C156" s="163">
        <v>9627</v>
      </c>
      <c r="D156" s="163">
        <v>8637</v>
      </c>
      <c r="E156" s="163">
        <v>2035</v>
      </c>
      <c r="F156" s="163">
        <v>5043</v>
      </c>
      <c r="G156" s="163">
        <v>8079</v>
      </c>
      <c r="H156" s="163">
        <v>10323</v>
      </c>
      <c r="I156" s="165">
        <f t="shared" si="70"/>
        <v>0.27775714816190122</v>
      </c>
      <c r="J156" s="164">
        <f t="shared" si="67"/>
        <v>0.19520666898228556</v>
      </c>
      <c r="K156" s="163">
        <f t="shared" si="68"/>
        <v>2244</v>
      </c>
      <c r="L156" s="163">
        <f t="shared" si="69"/>
        <v>1686</v>
      </c>
      <c r="M156" s="164">
        <f t="shared" si="66"/>
        <v>2.2499033934244759E-3</v>
      </c>
    </row>
    <row r="157" spans="2:13" x14ac:dyDescent="0.25">
      <c r="B157" s="162" t="s">
        <v>123</v>
      </c>
      <c r="C157" s="163">
        <v>1151</v>
      </c>
      <c r="D157" s="163">
        <v>1288</v>
      </c>
      <c r="E157" s="163">
        <v>561</v>
      </c>
      <c r="F157" s="163">
        <v>1305</v>
      </c>
      <c r="G157" s="163">
        <v>1530</v>
      </c>
      <c r="H157" s="163">
        <v>2288</v>
      </c>
      <c r="I157" s="165">
        <f t="shared" si="70"/>
        <v>0.49542483660130721</v>
      </c>
      <c r="J157" s="164">
        <f t="shared" si="67"/>
        <v>0.77639751552795033</v>
      </c>
      <c r="K157" s="163">
        <f t="shared" si="68"/>
        <v>758</v>
      </c>
      <c r="L157" s="163">
        <f t="shared" si="69"/>
        <v>1000</v>
      </c>
      <c r="M157" s="164">
        <f t="shared" si="66"/>
        <v>4.9867082865012117E-4</v>
      </c>
    </row>
    <row r="158" spans="2:13" x14ac:dyDescent="0.25">
      <c r="B158" s="162" t="s">
        <v>119</v>
      </c>
      <c r="C158" s="163">
        <v>1952</v>
      </c>
      <c r="D158" s="163">
        <v>2504</v>
      </c>
      <c r="E158" s="163">
        <v>1130</v>
      </c>
      <c r="F158" s="163">
        <v>2560</v>
      </c>
      <c r="G158" s="163">
        <v>2571</v>
      </c>
      <c r="H158" s="163">
        <v>2957</v>
      </c>
      <c r="I158" s="165">
        <f t="shared" si="70"/>
        <v>0.15013613380007773</v>
      </c>
      <c r="J158" s="164">
        <f t="shared" si="67"/>
        <v>0.18091054313099031</v>
      </c>
      <c r="K158" s="163">
        <f t="shared" si="68"/>
        <v>386</v>
      </c>
      <c r="L158" s="163">
        <f t="shared" si="69"/>
        <v>453</v>
      </c>
      <c r="M158" s="164">
        <f t="shared" si="66"/>
        <v>6.4447973790140219E-4</v>
      </c>
    </row>
    <row r="159" spans="2:13" x14ac:dyDescent="0.25">
      <c r="B159" s="162" t="s">
        <v>128</v>
      </c>
      <c r="C159" s="163">
        <v>319</v>
      </c>
      <c r="D159" s="163">
        <v>389</v>
      </c>
      <c r="E159" s="163">
        <v>340</v>
      </c>
      <c r="F159" s="163">
        <v>325</v>
      </c>
      <c r="G159" s="163">
        <v>447</v>
      </c>
      <c r="H159" s="163">
        <v>322</v>
      </c>
      <c r="I159" s="165">
        <f t="shared" si="70"/>
        <v>-0.2796420581655481</v>
      </c>
      <c r="J159" s="164">
        <f t="shared" si="67"/>
        <v>-0.17223650385604117</v>
      </c>
      <c r="K159" s="163">
        <f t="shared" si="68"/>
        <v>-125</v>
      </c>
      <c r="L159" s="163">
        <f t="shared" si="69"/>
        <v>-67</v>
      </c>
      <c r="M159" s="164">
        <f t="shared" si="66"/>
        <v>7.0180072913172647E-5</v>
      </c>
    </row>
    <row r="160" spans="2:13" x14ac:dyDescent="0.25">
      <c r="B160" s="162" t="s">
        <v>131</v>
      </c>
      <c r="C160" s="163">
        <v>859</v>
      </c>
      <c r="D160" s="163">
        <v>705</v>
      </c>
      <c r="E160" s="163">
        <v>426</v>
      </c>
      <c r="F160" s="163">
        <v>457</v>
      </c>
      <c r="G160" s="163">
        <v>624</v>
      </c>
      <c r="H160" s="163">
        <v>554</v>
      </c>
      <c r="I160" s="165">
        <f t="shared" si="70"/>
        <v>-0.11217948717948723</v>
      </c>
      <c r="J160" s="164">
        <f t="shared" si="67"/>
        <v>-0.21418439716312054</v>
      </c>
      <c r="K160" s="163">
        <f t="shared" si="68"/>
        <v>-70</v>
      </c>
      <c r="L160" s="163">
        <f t="shared" si="69"/>
        <v>-151</v>
      </c>
      <c r="M160" s="164">
        <f t="shared" si="66"/>
        <v>1.2074459749657654E-4</v>
      </c>
    </row>
    <row r="161" spans="2:13" x14ac:dyDescent="0.25">
      <c r="B161" s="168" t="s">
        <v>145</v>
      </c>
      <c r="C161" s="169">
        <f t="shared" ref="C161:H161" si="71">C153-SUM(C154:C160)</f>
        <v>11433</v>
      </c>
      <c r="D161" s="169">
        <f t="shared" si="71"/>
        <v>12478</v>
      </c>
      <c r="E161" s="169">
        <f t="shared" si="71"/>
        <v>4115</v>
      </c>
      <c r="F161" s="169">
        <f t="shared" si="71"/>
        <v>8307</v>
      </c>
      <c r="G161" s="169">
        <f t="shared" si="71"/>
        <v>11369</v>
      </c>
      <c r="H161" s="169">
        <f t="shared" si="71"/>
        <v>15123</v>
      </c>
      <c r="I161" s="171">
        <f t="shared" si="70"/>
        <v>0.33019614741841852</v>
      </c>
      <c r="J161" s="170">
        <f t="shared" si="67"/>
        <v>0.21197307260778975</v>
      </c>
      <c r="K161" s="169">
        <f>H161-G161</f>
        <v>3754</v>
      </c>
      <c r="L161" s="169">
        <f t="shared" si="69"/>
        <v>2645</v>
      </c>
      <c r="M161" s="170">
        <f t="shared" si="66"/>
        <v>3.2960659710121426E-3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DF30-F0BC-4705-B109-9324D4B23B7E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7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67"/>
      <c r="D4" s="267"/>
      <c r="E4" s="267"/>
      <c r="F4" s="267"/>
      <c r="G4" s="267"/>
      <c r="H4" s="267"/>
      <c r="I4" s="267"/>
      <c r="J4" s="267"/>
      <c r="K4" s="142"/>
      <c r="L4" s="142"/>
      <c r="M4" s="142"/>
      <c r="P4" s="141" t="s">
        <v>268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262</v>
      </c>
      <c r="D7" s="172" t="s">
        <v>263</v>
      </c>
      <c r="E7" s="172" t="s">
        <v>264</v>
      </c>
      <c r="F7" s="172" t="s">
        <v>265</v>
      </c>
      <c r="G7" s="172" t="s">
        <v>266</v>
      </c>
      <c r="H7" s="172" t="s">
        <v>267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262</v>
      </c>
      <c r="R7" s="172" t="s">
        <v>263</v>
      </c>
      <c r="S7" s="172" t="s">
        <v>264</v>
      </c>
      <c r="T7" s="172" t="s">
        <v>265</v>
      </c>
      <c r="U7" s="172" t="s">
        <v>266</v>
      </c>
      <c r="V7" s="172" t="s">
        <v>267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47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2956112</v>
      </c>
      <c r="D9" s="176">
        <f t="shared" ref="D9:H9" si="0">D10+D13</f>
        <v>2973500</v>
      </c>
      <c r="E9" s="176">
        <f t="shared" si="0"/>
        <v>1075029</v>
      </c>
      <c r="F9" s="176">
        <f t="shared" si="0"/>
        <v>3116022</v>
      </c>
      <c r="G9" s="176">
        <f t="shared" si="0"/>
        <v>3408188</v>
      </c>
      <c r="H9" s="176">
        <f t="shared" si="0"/>
        <v>3585143</v>
      </c>
      <c r="I9" s="177">
        <f>IFERROR(H9/G9-1,"-")</f>
        <v>5.1920551331088527E-2</v>
      </c>
      <c r="J9" s="177">
        <f>IFERROR(H9/D9-1,"-")</f>
        <v>0.20569799899108787</v>
      </c>
      <c r="K9" s="176">
        <f>H9-G9</f>
        <v>176955</v>
      </c>
      <c r="L9" s="176">
        <f>H9-D9</f>
        <v>611643</v>
      </c>
      <c r="M9" s="177">
        <f t="shared" ref="M9:M21" si="1">H9/H$9</f>
        <v>1</v>
      </c>
      <c r="P9" s="154" t="s">
        <v>68</v>
      </c>
      <c r="Q9" s="176">
        <f>Q10+Q13</f>
        <v>113846</v>
      </c>
      <c r="R9" s="176">
        <f t="shared" ref="R9:V9" si="2">R10+R13</f>
        <v>115401</v>
      </c>
      <c r="S9" s="176">
        <f t="shared" si="2"/>
        <v>40665</v>
      </c>
      <c r="T9" s="176">
        <f t="shared" si="2"/>
        <v>124085</v>
      </c>
      <c r="U9" s="176">
        <f t="shared" si="2"/>
        <v>147548</v>
      </c>
      <c r="V9" s="176">
        <f t="shared" si="2"/>
        <v>167311</v>
      </c>
      <c r="W9" s="177">
        <f>IFERROR(V9/U9-1,"-")</f>
        <v>0.13394285249545912</v>
      </c>
      <c r="X9" s="177">
        <f>IFERROR(V9/R9-1,"-")</f>
        <v>0.44982279183022666</v>
      </c>
      <c r="Y9" s="176">
        <f>V9-U9</f>
        <v>19763</v>
      </c>
      <c r="Z9" s="176">
        <f>V9-R9</f>
        <v>51910</v>
      </c>
      <c r="AA9" s="177">
        <f t="shared" ref="AA9:AA21" si="3">V9/V$9</f>
        <v>1</v>
      </c>
    </row>
    <row r="10" spans="1:27" x14ac:dyDescent="0.25">
      <c r="A10" s="161" t="s">
        <v>103</v>
      </c>
      <c r="B10" s="157" t="s">
        <v>97</v>
      </c>
      <c r="C10" s="158">
        <v>725049</v>
      </c>
      <c r="D10" s="158">
        <v>744014</v>
      </c>
      <c r="E10" s="158">
        <v>333970</v>
      </c>
      <c r="F10" s="158">
        <v>743562</v>
      </c>
      <c r="G10" s="158">
        <v>769598</v>
      </c>
      <c r="H10" s="158">
        <v>767914</v>
      </c>
      <c r="I10" s="160">
        <f>IFERROR(H10/G10-1,"-")</f>
        <v>-2.1881553746241345E-3</v>
      </c>
      <c r="J10" s="159">
        <f t="shared" ref="J10:J21" si="4">IFERROR(H10/D10-1,"-")</f>
        <v>3.2123051447956685E-2</v>
      </c>
      <c r="K10" s="157">
        <f t="shared" ref="K10:K20" si="5">H10-G10</f>
        <v>-1684</v>
      </c>
      <c r="L10" s="158">
        <f t="shared" ref="L10:L21" si="6">H10-D10</f>
        <v>23900</v>
      </c>
      <c r="M10" s="159">
        <f t="shared" si="1"/>
        <v>0.21419340874269172</v>
      </c>
      <c r="P10" s="157" t="s">
        <v>97</v>
      </c>
      <c r="Q10" s="158">
        <v>31048</v>
      </c>
      <c r="R10" s="158">
        <v>37002</v>
      </c>
      <c r="S10" s="158">
        <v>20003</v>
      </c>
      <c r="T10" s="158">
        <v>29429</v>
      </c>
      <c r="U10" s="158">
        <v>39443</v>
      </c>
      <c r="V10" s="158">
        <v>51353</v>
      </c>
      <c r="W10" s="160">
        <f>IFERROR(V10/U10-1,"-")</f>
        <v>0.30195471946860031</v>
      </c>
      <c r="X10" s="159">
        <f t="shared" ref="X10:X21" si="7">IFERROR(V10/R10-1,"-")</f>
        <v>0.38784390032971183</v>
      </c>
      <c r="Y10" s="157">
        <f t="shared" ref="Y10:Y20" si="8">V10-U10</f>
        <v>11910</v>
      </c>
      <c r="Z10" s="158">
        <f t="shared" ref="Z10:Z21" si="9">V10-R10</f>
        <v>14351</v>
      </c>
      <c r="AA10" s="159">
        <f t="shared" si="3"/>
        <v>0.3069314031952472</v>
      </c>
    </row>
    <row r="11" spans="1:27" x14ac:dyDescent="0.25">
      <c r="A11" s="161" t="s">
        <v>100</v>
      </c>
      <c r="B11" s="162" t="s">
        <v>103</v>
      </c>
      <c r="C11" s="163">
        <v>280216</v>
      </c>
      <c r="D11" s="163">
        <v>271299</v>
      </c>
      <c r="E11" s="163">
        <v>127521</v>
      </c>
      <c r="F11" s="163">
        <v>291583</v>
      </c>
      <c r="G11" s="163">
        <v>299896</v>
      </c>
      <c r="H11" s="163">
        <v>296650</v>
      </c>
      <c r="I11" s="165">
        <f>IFERROR(H11/G11-1,"-")</f>
        <v>-1.0823752234107809E-2</v>
      </c>
      <c r="J11" s="164">
        <f t="shared" si="4"/>
        <v>9.3443027803272294E-2</v>
      </c>
      <c r="K11" s="162">
        <f t="shared" si="5"/>
        <v>-3246</v>
      </c>
      <c r="L11" s="163">
        <f t="shared" si="6"/>
        <v>25351</v>
      </c>
      <c r="M11" s="164">
        <f t="shared" si="1"/>
        <v>8.2744258736680801E-2</v>
      </c>
      <c r="P11" s="162" t="s">
        <v>103</v>
      </c>
      <c r="Q11" s="163">
        <v>17709</v>
      </c>
      <c r="R11" s="163">
        <v>20293</v>
      </c>
      <c r="S11" s="163">
        <v>7091</v>
      </c>
      <c r="T11" s="163">
        <v>22700</v>
      </c>
      <c r="U11" s="163">
        <v>28099</v>
      </c>
      <c r="V11" s="163">
        <v>31529</v>
      </c>
      <c r="W11" s="165">
        <f>IFERROR(V11/U11-1,"-")</f>
        <v>0.12206840101071204</v>
      </c>
      <c r="X11" s="164">
        <f t="shared" si="7"/>
        <v>0.55368846400236538</v>
      </c>
      <c r="Y11" s="162">
        <f t="shared" si="8"/>
        <v>3430</v>
      </c>
      <c r="Z11" s="163">
        <f t="shared" si="9"/>
        <v>11236</v>
      </c>
      <c r="AA11" s="164">
        <f>V11/V$9</f>
        <v>0.18844546981370022</v>
      </c>
    </row>
    <row r="12" spans="1:27" x14ac:dyDescent="0.25">
      <c r="A12" s="1"/>
      <c r="B12" s="162" t="s">
        <v>100</v>
      </c>
      <c r="C12" s="163">
        <v>444833</v>
      </c>
      <c r="D12" s="163">
        <v>472715</v>
      </c>
      <c r="E12" s="163">
        <v>206449</v>
      </c>
      <c r="F12" s="163">
        <v>451979</v>
      </c>
      <c r="G12" s="163">
        <v>469702</v>
      </c>
      <c r="H12" s="163">
        <v>471264</v>
      </c>
      <c r="I12" s="165">
        <f>IFERROR(H12/G12-1,"-")</f>
        <v>3.3255127719278299E-3</v>
      </c>
      <c r="J12" s="164">
        <f t="shared" si="4"/>
        <v>-3.0695027659372043E-3</v>
      </c>
      <c r="K12" s="162">
        <f t="shared" si="5"/>
        <v>1562</v>
      </c>
      <c r="L12" s="163">
        <f t="shared" si="6"/>
        <v>-1451</v>
      </c>
      <c r="M12" s="164">
        <f t="shared" si="1"/>
        <v>0.13144915000601093</v>
      </c>
      <c r="P12" s="162" t="s">
        <v>100</v>
      </c>
      <c r="Q12" s="163">
        <v>13339</v>
      </c>
      <c r="R12" s="163">
        <v>16709</v>
      </c>
      <c r="S12" s="163">
        <v>12912</v>
      </c>
      <c r="T12" s="163">
        <v>6729</v>
      </c>
      <c r="U12" s="163">
        <v>11344</v>
      </c>
      <c r="V12" s="163">
        <v>19824</v>
      </c>
      <c r="W12" s="165">
        <f>IFERROR(V12/U12-1,"-")</f>
        <v>0.74753173483779967</v>
      </c>
      <c r="X12" s="164">
        <f t="shared" si="7"/>
        <v>0.18642647674905732</v>
      </c>
      <c r="Y12" s="162">
        <f t="shared" si="8"/>
        <v>8480</v>
      </c>
      <c r="Z12" s="163">
        <f t="shared" si="9"/>
        <v>3115</v>
      </c>
      <c r="AA12" s="164">
        <f t="shared" si="3"/>
        <v>0.11848593338154693</v>
      </c>
    </row>
    <row r="13" spans="1:27" s="56" customFormat="1" x14ac:dyDescent="0.25">
      <c r="B13" s="157" t="s">
        <v>107</v>
      </c>
      <c r="C13" s="158">
        <v>2231063</v>
      </c>
      <c r="D13" s="158">
        <v>2229486</v>
      </c>
      <c r="E13" s="158">
        <v>741059</v>
      </c>
      <c r="F13" s="158">
        <v>2372460</v>
      </c>
      <c r="G13" s="158">
        <v>2638590</v>
      </c>
      <c r="H13" s="158">
        <v>2817229</v>
      </c>
      <c r="I13" s="160">
        <f>IFERROR(H13/G13-1,"-")</f>
        <v>6.7702447140328692E-2</v>
      </c>
      <c r="J13" s="159">
        <f t="shared" si="4"/>
        <v>0.26362264665487922</v>
      </c>
      <c r="K13" s="157">
        <f t="shared" si="5"/>
        <v>178639</v>
      </c>
      <c r="L13" s="158">
        <f t="shared" si="6"/>
        <v>587743</v>
      </c>
      <c r="M13" s="159">
        <f t="shared" si="1"/>
        <v>0.78580659125730834</v>
      </c>
      <c r="P13" s="157" t="s">
        <v>107</v>
      </c>
      <c r="Q13" s="158">
        <v>82798</v>
      </c>
      <c r="R13" s="158">
        <v>78399</v>
      </c>
      <c r="S13" s="158">
        <v>20662</v>
      </c>
      <c r="T13" s="158">
        <v>94656</v>
      </c>
      <c r="U13" s="158">
        <v>108105</v>
      </c>
      <c r="V13" s="158">
        <v>115958</v>
      </c>
      <c r="W13" s="160">
        <f>IFERROR(V13/U13-1,"-")</f>
        <v>7.2642338467231005E-2</v>
      </c>
      <c r="X13" s="159">
        <f t="shared" si="7"/>
        <v>0.47907498820138006</v>
      </c>
      <c r="Y13" s="157">
        <f t="shared" si="8"/>
        <v>7853</v>
      </c>
      <c r="Z13" s="158">
        <f t="shared" si="9"/>
        <v>37559</v>
      </c>
      <c r="AA13" s="159">
        <f t="shared" si="3"/>
        <v>0.69306859680475286</v>
      </c>
    </row>
    <row r="14" spans="1:27" s="56" customFormat="1" x14ac:dyDescent="0.25">
      <c r="B14" s="162" t="s">
        <v>110</v>
      </c>
      <c r="C14" s="163">
        <v>915566</v>
      </c>
      <c r="D14" s="163">
        <v>966126</v>
      </c>
      <c r="E14" s="163">
        <v>277618</v>
      </c>
      <c r="F14" s="163">
        <v>1099359</v>
      </c>
      <c r="G14" s="163">
        <v>1222793</v>
      </c>
      <c r="H14" s="163">
        <v>1292045</v>
      </c>
      <c r="I14" s="165">
        <f t="shared" ref="I14:I21" si="10">IFERROR(H14/G14-1,"-")</f>
        <v>5.6634279064404103E-2</v>
      </c>
      <c r="J14" s="164">
        <f t="shared" si="4"/>
        <v>0.33734626746407814</v>
      </c>
      <c r="K14" s="162">
        <f t="shared" si="5"/>
        <v>69252</v>
      </c>
      <c r="L14" s="163">
        <f t="shared" si="6"/>
        <v>325919</v>
      </c>
      <c r="M14" s="164">
        <f t="shared" si="1"/>
        <v>0.36038869300331955</v>
      </c>
      <c r="P14" s="162" t="s">
        <v>110</v>
      </c>
      <c r="Q14" s="163">
        <v>38182</v>
      </c>
      <c r="R14" s="163">
        <v>34292</v>
      </c>
      <c r="S14" s="163">
        <v>7853</v>
      </c>
      <c r="T14" s="163">
        <v>44166</v>
      </c>
      <c r="U14" s="163">
        <v>39770</v>
      </c>
      <c r="V14" s="163">
        <v>39292</v>
      </c>
      <c r="W14" s="165">
        <f t="shared" ref="W14:W21" si="11">IFERROR(V14/U14-1,"-")</f>
        <v>-1.2019109881820422E-2</v>
      </c>
      <c r="X14" s="164">
        <f t="shared" si="7"/>
        <v>0.14580660212294405</v>
      </c>
      <c r="Y14" s="162">
        <f t="shared" si="8"/>
        <v>-478</v>
      </c>
      <c r="Z14" s="163">
        <f t="shared" si="9"/>
        <v>5000</v>
      </c>
      <c r="AA14" s="164">
        <f t="shared" si="3"/>
        <v>0.23484409273747692</v>
      </c>
    </row>
    <row r="15" spans="1:27" x14ac:dyDescent="0.25">
      <c r="A15" s="1"/>
      <c r="B15" s="162" t="s">
        <v>113</v>
      </c>
      <c r="C15" s="163">
        <v>398834</v>
      </c>
      <c r="D15" s="163">
        <v>341608</v>
      </c>
      <c r="E15" s="163">
        <v>104762</v>
      </c>
      <c r="F15" s="163">
        <v>264032</v>
      </c>
      <c r="G15" s="163">
        <v>302210</v>
      </c>
      <c r="H15" s="163">
        <v>312157</v>
      </c>
      <c r="I15" s="165">
        <f t="shared" si="10"/>
        <v>3.2914198735978228E-2</v>
      </c>
      <c r="J15" s="164">
        <f t="shared" si="4"/>
        <v>-8.6212852158029096E-2</v>
      </c>
      <c r="K15" s="162">
        <f t="shared" si="5"/>
        <v>9947</v>
      </c>
      <c r="L15" s="163">
        <f t="shared" si="6"/>
        <v>-29451</v>
      </c>
      <c r="M15" s="164">
        <f t="shared" si="1"/>
        <v>8.7069609217819199E-2</v>
      </c>
      <c r="P15" s="162" t="s">
        <v>113</v>
      </c>
      <c r="Q15" s="163">
        <v>10857</v>
      </c>
      <c r="R15" s="163">
        <v>9333</v>
      </c>
      <c r="S15" s="163">
        <v>2468</v>
      </c>
      <c r="T15" s="163">
        <v>5830</v>
      </c>
      <c r="U15" s="163">
        <v>7118</v>
      </c>
      <c r="V15" s="163">
        <v>7568</v>
      </c>
      <c r="W15" s="165">
        <f t="shared" si="11"/>
        <v>6.3220005619555986E-2</v>
      </c>
      <c r="X15" s="164">
        <f t="shared" si="7"/>
        <v>-0.18911389692489022</v>
      </c>
      <c r="Y15" s="162">
        <f t="shared" si="8"/>
        <v>450</v>
      </c>
      <c r="Z15" s="163">
        <f t="shared" si="9"/>
        <v>-1765</v>
      </c>
      <c r="AA15" s="164">
        <f t="shared" si="3"/>
        <v>4.5233128724351659E-2</v>
      </c>
    </row>
    <row r="16" spans="1:27" x14ac:dyDescent="0.25">
      <c r="A16" s="1"/>
      <c r="B16" s="162" t="s">
        <v>116</v>
      </c>
      <c r="C16" s="163">
        <v>115288</v>
      </c>
      <c r="D16" s="163">
        <v>119402</v>
      </c>
      <c r="E16" s="163">
        <v>44136</v>
      </c>
      <c r="F16" s="163">
        <v>138916</v>
      </c>
      <c r="G16" s="163">
        <v>152119</v>
      </c>
      <c r="H16" s="163">
        <v>166406</v>
      </c>
      <c r="I16" s="165">
        <f t="shared" si="10"/>
        <v>9.3919891663763133E-2</v>
      </c>
      <c r="J16" s="164">
        <f t="shared" si="4"/>
        <v>0.39366174770941864</v>
      </c>
      <c r="K16" s="162">
        <f t="shared" si="5"/>
        <v>14287</v>
      </c>
      <c r="L16" s="163">
        <f t="shared" si="6"/>
        <v>47004</v>
      </c>
      <c r="M16" s="164">
        <f t="shared" si="1"/>
        <v>4.6415442842865681E-2</v>
      </c>
      <c r="P16" s="162" t="s">
        <v>116</v>
      </c>
      <c r="Q16" s="163">
        <v>5523</v>
      </c>
      <c r="R16" s="163">
        <v>9183</v>
      </c>
      <c r="S16" s="163">
        <v>2800</v>
      </c>
      <c r="T16" s="163">
        <v>14265</v>
      </c>
      <c r="U16" s="163">
        <v>14596</v>
      </c>
      <c r="V16" s="163">
        <v>17781</v>
      </c>
      <c r="W16" s="165">
        <f t="shared" si="11"/>
        <v>0.21821046862154025</v>
      </c>
      <c r="X16" s="164">
        <f t="shared" si="7"/>
        <v>0.93629532832407714</v>
      </c>
      <c r="Y16" s="162">
        <f t="shared" si="8"/>
        <v>3185</v>
      </c>
      <c r="Z16" s="163">
        <f t="shared" si="9"/>
        <v>8598</v>
      </c>
      <c r="AA16" s="164">
        <f t="shared" si="3"/>
        <v>0.10627514030757093</v>
      </c>
    </row>
    <row r="17" spans="1:27" x14ac:dyDescent="0.25">
      <c r="A17" s="1"/>
      <c r="B17" s="162" t="s">
        <v>123</v>
      </c>
      <c r="C17" s="163">
        <v>86178</v>
      </c>
      <c r="D17" s="163">
        <v>77108</v>
      </c>
      <c r="E17" s="163">
        <v>25581</v>
      </c>
      <c r="F17" s="163">
        <v>105135</v>
      </c>
      <c r="G17" s="163">
        <v>98401</v>
      </c>
      <c r="H17" s="163">
        <v>107519</v>
      </c>
      <c r="I17" s="165">
        <f t="shared" si="10"/>
        <v>9.2661659942480323E-2</v>
      </c>
      <c r="J17" s="164">
        <f t="shared" si="4"/>
        <v>0.3943948747211703</v>
      </c>
      <c r="K17" s="162">
        <f t="shared" si="5"/>
        <v>9118</v>
      </c>
      <c r="L17" s="163">
        <f t="shared" si="6"/>
        <v>30411</v>
      </c>
      <c r="M17" s="164">
        <f t="shared" si="1"/>
        <v>2.999015659905337E-2</v>
      </c>
      <c r="P17" s="162" t="s">
        <v>123</v>
      </c>
      <c r="Q17" s="163">
        <v>1868</v>
      </c>
      <c r="R17" s="163">
        <v>1423</v>
      </c>
      <c r="S17" s="163">
        <v>265</v>
      </c>
      <c r="T17" s="163">
        <v>1612</v>
      </c>
      <c r="U17" s="163">
        <v>2887</v>
      </c>
      <c r="V17" s="163">
        <v>3774</v>
      </c>
      <c r="W17" s="165">
        <f t="shared" si="11"/>
        <v>0.30723934880498782</v>
      </c>
      <c r="X17" s="164">
        <f t="shared" si="7"/>
        <v>1.6521433591004917</v>
      </c>
      <c r="Y17" s="162">
        <f t="shared" si="8"/>
        <v>887</v>
      </c>
      <c r="Z17" s="163">
        <f t="shared" si="9"/>
        <v>2351</v>
      </c>
      <c r="AA17" s="164">
        <f t="shared" si="3"/>
        <v>2.2556795428871981E-2</v>
      </c>
    </row>
    <row r="18" spans="1:27" x14ac:dyDescent="0.25">
      <c r="A18" s="1"/>
      <c r="B18" s="162" t="s">
        <v>119</v>
      </c>
      <c r="C18" s="163">
        <v>99717</v>
      </c>
      <c r="D18" s="163">
        <v>97686</v>
      </c>
      <c r="E18" s="163">
        <v>45154</v>
      </c>
      <c r="F18" s="163">
        <v>107508</v>
      </c>
      <c r="G18" s="163">
        <v>110571</v>
      </c>
      <c r="H18" s="163">
        <v>115704</v>
      </c>
      <c r="I18" s="165">
        <f t="shared" si="10"/>
        <v>4.6422660552947859E-2</v>
      </c>
      <c r="J18" s="164">
        <f t="shared" si="4"/>
        <v>0.1844481297217615</v>
      </c>
      <c r="K18" s="162">
        <f t="shared" si="5"/>
        <v>5133</v>
      </c>
      <c r="L18" s="163">
        <f t="shared" si="6"/>
        <v>18018</v>
      </c>
      <c r="M18" s="164">
        <f t="shared" si="1"/>
        <v>3.227318966077504E-2</v>
      </c>
      <c r="P18" s="162" t="s">
        <v>119</v>
      </c>
      <c r="Q18" s="163">
        <v>2326</v>
      </c>
      <c r="R18" s="163">
        <v>1854</v>
      </c>
      <c r="S18" s="163">
        <v>831</v>
      </c>
      <c r="T18" s="163">
        <v>2323</v>
      </c>
      <c r="U18" s="163">
        <v>2141</v>
      </c>
      <c r="V18" s="163">
        <v>3327</v>
      </c>
      <c r="W18" s="165">
        <f t="shared" si="11"/>
        <v>0.55394675385333958</v>
      </c>
      <c r="X18" s="164">
        <f t="shared" si="7"/>
        <v>0.7944983818770226</v>
      </c>
      <c r="Y18" s="162">
        <f t="shared" si="8"/>
        <v>1186</v>
      </c>
      <c r="Z18" s="163">
        <f t="shared" si="9"/>
        <v>1473</v>
      </c>
      <c r="AA18" s="164">
        <f t="shared" si="3"/>
        <v>1.9885124110190007E-2</v>
      </c>
    </row>
    <row r="19" spans="1:27" x14ac:dyDescent="0.25">
      <c r="A19" s="161" t="s">
        <v>144</v>
      </c>
      <c r="B19" s="162" t="s">
        <v>128</v>
      </c>
      <c r="C19" s="163">
        <v>30961</v>
      </c>
      <c r="D19" s="163">
        <v>34661</v>
      </c>
      <c r="E19" s="163">
        <v>18138</v>
      </c>
      <c r="F19" s="163">
        <v>28971</v>
      </c>
      <c r="G19" s="163">
        <v>34286</v>
      </c>
      <c r="H19" s="163">
        <v>31543</v>
      </c>
      <c r="I19" s="165">
        <f t="shared" si="10"/>
        <v>-8.0003499970833558E-2</v>
      </c>
      <c r="J19" s="164">
        <f t="shared" si="4"/>
        <v>-8.9957012203917941E-2</v>
      </c>
      <c r="K19" s="162">
        <f t="shared" si="5"/>
        <v>-2743</v>
      </c>
      <c r="L19" s="163">
        <f t="shared" si="6"/>
        <v>-3118</v>
      </c>
      <c r="M19" s="164">
        <f t="shared" si="1"/>
        <v>8.7982543513606005E-3</v>
      </c>
      <c r="P19" s="162" t="s">
        <v>128</v>
      </c>
      <c r="Q19" s="163">
        <v>954</v>
      </c>
      <c r="R19" s="163">
        <v>1541</v>
      </c>
      <c r="S19" s="163">
        <v>636</v>
      </c>
      <c r="T19" s="163">
        <v>1235</v>
      </c>
      <c r="U19" s="163">
        <v>3490</v>
      </c>
      <c r="V19" s="163">
        <v>1888</v>
      </c>
      <c r="W19" s="165">
        <f t="shared" si="11"/>
        <v>-0.45902578796561599</v>
      </c>
      <c r="X19" s="164">
        <f t="shared" si="7"/>
        <v>0.22517845554834515</v>
      </c>
      <c r="Y19" s="162">
        <f t="shared" si="8"/>
        <v>-1602</v>
      </c>
      <c r="Z19" s="163">
        <f t="shared" si="9"/>
        <v>347</v>
      </c>
      <c r="AA19" s="164">
        <f t="shared" si="3"/>
        <v>1.1284374607766375E-2</v>
      </c>
    </row>
    <row r="20" spans="1:27" x14ac:dyDescent="0.25">
      <c r="A20" s="167" t="s">
        <v>145</v>
      </c>
      <c r="B20" s="162" t="s">
        <v>131</v>
      </c>
      <c r="C20" s="163">
        <v>47270</v>
      </c>
      <c r="D20" s="163">
        <v>40515</v>
      </c>
      <c r="E20" s="163">
        <v>24693</v>
      </c>
      <c r="F20" s="163">
        <v>20777</v>
      </c>
      <c r="G20" s="163">
        <v>30679</v>
      </c>
      <c r="H20" s="163">
        <v>28530</v>
      </c>
      <c r="I20" s="165">
        <f t="shared" si="10"/>
        <v>-7.0047915512239656E-2</v>
      </c>
      <c r="J20" s="164">
        <f t="shared" si="4"/>
        <v>-0.29581636430951497</v>
      </c>
      <c r="K20" s="162">
        <f t="shared" si="5"/>
        <v>-2149</v>
      </c>
      <c r="L20" s="163">
        <f t="shared" si="6"/>
        <v>-11985</v>
      </c>
      <c r="M20" s="164">
        <f t="shared" si="1"/>
        <v>7.9578415700573175E-3</v>
      </c>
      <c r="P20" s="162" t="s">
        <v>131</v>
      </c>
      <c r="Q20" s="163">
        <v>1937</v>
      </c>
      <c r="R20" s="163">
        <v>1628</v>
      </c>
      <c r="S20" s="163">
        <v>855</v>
      </c>
      <c r="T20" s="163">
        <v>331</v>
      </c>
      <c r="U20" s="163">
        <v>1010</v>
      </c>
      <c r="V20" s="163">
        <v>294</v>
      </c>
      <c r="W20" s="165">
        <f t="shared" si="11"/>
        <v>-0.70891089108910887</v>
      </c>
      <c r="X20" s="164">
        <f t="shared" si="7"/>
        <v>-0.81941031941031939</v>
      </c>
      <c r="Y20" s="162">
        <f t="shared" si="8"/>
        <v>-716</v>
      </c>
      <c r="Z20" s="163">
        <f t="shared" si="9"/>
        <v>-1334</v>
      </c>
      <c r="AA20" s="164">
        <f t="shared" si="3"/>
        <v>1.7572066391331113E-3</v>
      </c>
    </row>
    <row r="21" spans="1:27" x14ac:dyDescent="0.25">
      <c r="B21" s="168" t="s">
        <v>145</v>
      </c>
      <c r="C21" s="169">
        <f t="shared" ref="C21:H21" si="12">C13-SUM(C14:C20)</f>
        <v>537249</v>
      </c>
      <c r="D21" s="169">
        <f t="shared" si="12"/>
        <v>552380</v>
      </c>
      <c r="E21" s="169">
        <f t="shared" si="12"/>
        <v>200977</v>
      </c>
      <c r="F21" s="169">
        <f t="shared" si="12"/>
        <v>607762</v>
      </c>
      <c r="G21" s="169">
        <f t="shared" si="12"/>
        <v>687531</v>
      </c>
      <c r="H21" s="169">
        <f t="shared" si="12"/>
        <v>763325</v>
      </c>
      <c r="I21" s="171">
        <f t="shared" si="10"/>
        <v>0.11024084732179351</v>
      </c>
      <c r="J21" s="170">
        <f t="shared" si="4"/>
        <v>0.38188384807560016</v>
      </c>
      <c r="K21" s="168">
        <f>H21-G21</f>
        <v>75794</v>
      </c>
      <c r="L21" s="169">
        <f t="shared" si="6"/>
        <v>210945</v>
      </c>
      <c r="M21" s="170">
        <f t="shared" si="1"/>
        <v>0.21291340401205755</v>
      </c>
      <c r="P21" s="168" t="s">
        <v>145</v>
      </c>
      <c r="Q21" s="169">
        <f t="shared" ref="Q21:V21" si="13">Q13-SUM(Q14:Q20)</f>
        <v>21151</v>
      </c>
      <c r="R21" s="169">
        <f t="shared" si="13"/>
        <v>19145</v>
      </c>
      <c r="S21" s="169">
        <f t="shared" si="13"/>
        <v>4954</v>
      </c>
      <c r="T21" s="169">
        <f t="shared" si="13"/>
        <v>24894</v>
      </c>
      <c r="U21" s="169">
        <f t="shared" si="13"/>
        <v>37093</v>
      </c>
      <c r="V21" s="169">
        <f t="shared" si="13"/>
        <v>42034</v>
      </c>
      <c r="W21" s="171">
        <f t="shared" si="11"/>
        <v>0.13320572614779058</v>
      </c>
      <c r="X21" s="170">
        <f t="shared" si="7"/>
        <v>1.1955601984852442</v>
      </c>
      <c r="Y21" s="168">
        <f>V21-U21</f>
        <v>4941</v>
      </c>
      <c r="Z21" s="169">
        <f t="shared" si="9"/>
        <v>22889</v>
      </c>
      <c r="AA21" s="170">
        <f t="shared" si="3"/>
        <v>0.25123273424939185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1118930</v>
      </c>
      <c r="D23" s="176">
        <f t="shared" ref="D23:H23" si="14">D24+D27</f>
        <v>1150575</v>
      </c>
      <c r="E23" s="176">
        <f t="shared" si="14"/>
        <v>375814</v>
      </c>
      <c r="F23" s="176">
        <f t="shared" si="14"/>
        <v>1242545</v>
      </c>
      <c r="G23" s="176">
        <f t="shared" si="14"/>
        <v>1288547</v>
      </c>
      <c r="H23" s="176">
        <f t="shared" si="14"/>
        <v>1320475</v>
      </c>
      <c r="I23" s="177">
        <f>IFERROR(H23/G23-1,"-")</f>
        <v>2.4778296794761845E-2</v>
      </c>
      <c r="J23" s="177">
        <f>IFERROR(H23/D23-1,"-")</f>
        <v>0.14766529778588966</v>
      </c>
      <c r="K23" s="176">
        <f>H23-G23</f>
        <v>31928</v>
      </c>
      <c r="L23" s="176">
        <f>H23-D23</f>
        <v>169900</v>
      </c>
      <c r="M23" s="177">
        <f t="shared" ref="M23:M35" si="15">H23/H$9</f>
        <v>0.36831864168319089</v>
      </c>
    </row>
    <row r="24" spans="1:27" x14ac:dyDescent="0.25">
      <c r="B24" s="157" t="s">
        <v>97</v>
      </c>
      <c r="C24" s="158">
        <v>142603</v>
      </c>
      <c r="D24" s="158">
        <v>163619</v>
      </c>
      <c r="E24" s="158">
        <v>74004</v>
      </c>
      <c r="F24" s="158">
        <v>154516</v>
      </c>
      <c r="G24" s="158">
        <v>127253</v>
      </c>
      <c r="H24" s="158">
        <v>113009</v>
      </c>
      <c r="I24" s="160">
        <f>IFERROR(H24/G24-1,"-")</f>
        <v>-0.11193449270351186</v>
      </c>
      <c r="J24" s="159">
        <f t="shared" ref="J24:J35" si="16">IFERROR(H24/D24-1,"-")</f>
        <v>-0.30931615521424771</v>
      </c>
      <c r="K24" s="157">
        <f t="shared" ref="K24:K34" si="17">H24-G24</f>
        <v>-14244</v>
      </c>
      <c r="L24" s="158">
        <f t="shared" ref="L24:L35" si="18">H24-D24</f>
        <v>-50610</v>
      </c>
      <c r="M24" s="159">
        <f t="shared" si="15"/>
        <v>3.1521476270263138E-2</v>
      </c>
    </row>
    <row r="25" spans="1:27" x14ac:dyDescent="0.25">
      <c r="B25" s="162" t="s">
        <v>103</v>
      </c>
      <c r="C25" s="163">
        <v>63841</v>
      </c>
      <c r="D25" s="163">
        <v>76310</v>
      </c>
      <c r="E25" s="163">
        <v>37421</v>
      </c>
      <c r="F25" s="163">
        <v>61778</v>
      </c>
      <c r="G25" s="163">
        <v>50205</v>
      </c>
      <c r="H25" s="163">
        <v>39596</v>
      </c>
      <c r="I25" s="165">
        <f>IFERROR(H25/G25-1,"-")</f>
        <v>-0.21131361418185435</v>
      </c>
      <c r="J25" s="164">
        <f t="shared" si="16"/>
        <v>-0.4811164984929891</v>
      </c>
      <c r="K25" s="162">
        <f t="shared" si="17"/>
        <v>-10609</v>
      </c>
      <c r="L25" s="163">
        <f t="shared" si="18"/>
        <v>-36714</v>
      </c>
      <c r="M25" s="164">
        <f t="shared" si="15"/>
        <v>1.1044468798036786E-2</v>
      </c>
    </row>
    <row r="26" spans="1:27" x14ac:dyDescent="0.25">
      <c r="B26" s="162" t="s">
        <v>100</v>
      </c>
      <c r="C26" s="163">
        <v>78762</v>
      </c>
      <c r="D26" s="163">
        <v>87309</v>
      </c>
      <c r="E26" s="163">
        <v>36583</v>
      </c>
      <c r="F26" s="163">
        <v>92738</v>
      </c>
      <c r="G26" s="163">
        <v>77048</v>
      </c>
      <c r="H26" s="163">
        <v>73413</v>
      </c>
      <c r="I26" s="165">
        <f>IFERROR(H26/G26-1,"-")</f>
        <v>-4.7178382307133226E-2</v>
      </c>
      <c r="J26" s="164">
        <f t="shared" si="16"/>
        <v>-0.15915884960313365</v>
      </c>
      <c r="K26" s="162">
        <f t="shared" si="17"/>
        <v>-3635</v>
      </c>
      <c r="L26" s="163">
        <f t="shared" si="18"/>
        <v>-13896</v>
      </c>
      <c r="M26" s="164">
        <f t="shared" si="15"/>
        <v>2.047700747222635E-2</v>
      </c>
    </row>
    <row r="27" spans="1:27" x14ac:dyDescent="0.25">
      <c r="B27" s="157" t="s">
        <v>107</v>
      </c>
      <c r="C27" s="158">
        <v>976327</v>
      </c>
      <c r="D27" s="158">
        <v>986956</v>
      </c>
      <c r="E27" s="158">
        <v>301810</v>
      </c>
      <c r="F27" s="158">
        <v>1088029</v>
      </c>
      <c r="G27" s="158">
        <v>1161294</v>
      </c>
      <c r="H27" s="158">
        <v>1207466</v>
      </c>
      <c r="I27" s="160">
        <f>IFERROR(H27/G27-1,"-")</f>
        <v>3.975909631841712E-2</v>
      </c>
      <c r="J27" s="159">
        <f t="shared" si="16"/>
        <v>0.22342434718467685</v>
      </c>
      <c r="K27" s="157">
        <f t="shared" si="17"/>
        <v>46172</v>
      </c>
      <c r="L27" s="158">
        <f t="shared" si="18"/>
        <v>220510</v>
      </c>
      <c r="M27" s="159">
        <f t="shared" si="15"/>
        <v>0.33679716541292776</v>
      </c>
    </row>
    <row r="28" spans="1:27" x14ac:dyDescent="0.25">
      <c r="B28" s="162" t="s">
        <v>110</v>
      </c>
      <c r="C28" s="163">
        <v>442288</v>
      </c>
      <c r="D28" s="163">
        <v>463536</v>
      </c>
      <c r="E28" s="163">
        <v>124154</v>
      </c>
      <c r="F28" s="163">
        <v>552012</v>
      </c>
      <c r="G28" s="163">
        <v>596874</v>
      </c>
      <c r="H28" s="163">
        <v>619587</v>
      </c>
      <c r="I28" s="165">
        <f t="shared" ref="I28:I35" si="19">IFERROR(H28/G28-1,"-")</f>
        <v>3.8053257471426072E-2</v>
      </c>
      <c r="J28" s="164">
        <f t="shared" si="16"/>
        <v>0.33665346380863626</v>
      </c>
      <c r="K28" s="162">
        <f t="shared" si="17"/>
        <v>22713</v>
      </c>
      <c r="L28" s="163">
        <f t="shared" si="18"/>
        <v>156051</v>
      </c>
      <c r="M28" s="164">
        <f t="shared" si="15"/>
        <v>0.17282072151654759</v>
      </c>
    </row>
    <row r="29" spans="1:27" x14ac:dyDescent="0.25">
      <c r="B29" s="162" t="s">
        <v>113</v>
      </c>
      <c r="C29" s="163">
        <v>156857</v>
      </c>
      <c r="D29" s="163">
        <v>143919</v>
      </c>
      <c r="E29" s="163">
        <v>39687</v>
      </c>
      <c r="F29" s="163">
        <v>125486</v>
      </c>
      <c r="G29" s="163">
        <v>136586</v>
      </c>
      <c r="H29" s="163">
        <v>136714</v>
      </c>
      <c r="I29" s="165">
        <f t="shared" si="19"/>
        <v>9.3713850614274286E-4</v>
      </c>
      <c r="J29" s="164">
        <f t="shared" si="16"/>
        <v>-5.0062882593681191E-2</v>
      </c>
      <c r="K29" s="162">
        <f t="shared" si="17"/>
        <v>128</v>
      </c>
      <c r="L29" s="163">
        <f t="shared" si="18"/>
        <v>-7205</v>
      </c>
      <c r="M29" s="164">
        <f t="shared" si="15"/>
        <v>3.8133485888847393E-2</v>
      </c>
    </row>
    <row r="30" spans="1:27" x14ac:dyDescent="0.25">
      <c r="B30" s="162" t="s">
        <v>116</v>
      </c>
      <c r="C30" s="163">
        <v>36397</v>
      </c>
      <c r="D30" s="163">
        <v>37033</v>
      </c>
      <c r="E30" s="163">
        <v>15068</v>
      </c>
      <c r="F30" s="163">
        <v>45049</v>
      </c>
      <c r="G30" s="163">
        <v>40730</v>
      </c>
      <c r="H30" s="163">
        <v>36577</v>
      </c>
      <c r="I30" s="165">
        <f t="shared" si="19"/>
        <v>-0.10196415418610361</v>
      </c>
      <c r="J30" s="164">
        <f t="shared" si="16"/>
        <v>-1.2313342154294804E-2</v>
      </c>
      <c r="K30" s="162">
        <f t="shared" si="17"/>
        <v>-4153</v>
      </c>
      <c r="L30" s="163">
        <f t="shared" si="18"/>
        <v>-456</v>
      </c>
      <c r="M30" s="164">
        <f t="shared" si="15"/>
        <v>1.0202382443322345E-2</v>
      </c>
    </row>
    <row r="31" spans="1:27" x14ac:dyDescent="0.25">
      <c r="B31" s="162" t="s">
        <v>123</v>
      </c>
      <c r="C31" s="163">
        <v>46286</v>
      </c>
      <c r="D31" s="163">
        <v>40575</v>
      </c>
      <c r="E31" s="163">
        <v>12723</v>
      </c>
      <c r="F31" s="163">
        <v>56055</v>
      </c>
      <c r="G31" s="163">
        <v>49378</v>
      </c>
      <c r="H31" s="163">
        <v>52155</v>
      </c>
      <c r="I31" s="165">
        <f t="shared" si="19"/>
        <v>5.6239620883794306E-2</v>
      </c>
      <c r="J31" s="164">
        <f t="shared" si="16"/>
        <v>0.28539741219963033</v>
      </c>
      <c r="K31" s="162">
        <f t="shared" si="17"/>
        <v>2777</v>
      </c>
      <c r="L31" s="163">
        <f t="shared" si="18"/>
        <v>11580</v>
      </c>
      <c r="M31" s="164">
        <f t="shared" si="15"/>
        <v>1.4547536876492793E-2</v>
      </c>
    </row>
    <row r="32" spans="1:27" x14ac:dyDescent="0.25">
      <c r="B32" s="162" t="s">
        <v>119</v>
      </c>
      <c r="C32" s="163">
        <v>55106</v>
      </c>
      <c r="D32" s="163">
        <v>53802</v>
      </c>
      <c r="E32" s="163">
        <v>22341</v>
      </c>
      <c r="F32" s="163">
        <v>64497</v>
      </c>
      <c r="G32" s="163">
        <v>60977</v>
      </c>
      <c r="H32" s="163">
        <v>62640</v>
      </c>
      <c r="I32" s="165">
        <f t="shared" si="19"/>
        <v>2.7272578185217444E-2</v>
      </c>
      <c r="J32" s="164">
        <f t="shared" si="16"/>
        <v>0.16426898628303777</v>
      </c>
      <c r="K32" s="162">
        <f t="shared" si="17"/>
        <v>1663</v>
      </c>
      <c r="L32" s="163">
        <f t="shared" si="18"/>
        <v>8838</v>
      </c>
      <c r="M32" s="164">
        <f t="shared" si="15"/>
        <v>1.7472106412491775E-2</v>
      </c>
    </row>
    <row r="33" spans="2:13" x14ac:dyDescent="0.25">
      <c r="B33" s="162" t="s">
        <v>128</v>
      </c>
      <c r="C33" s="163">
        <v>17966</v>
      </c>
      <c r="D33" s="163">
        <v>21000</v>
      </c>
      <c r="E33" s="163">
        <v>9543</v>
      </c>
      <c r="F33" s="163">
        <v>15151</v>
      </c>
      <c r="G33" s="163">
        <v>16332</v>
      </c>
      <c r="H33" s="163">
        <v>16171</v>
      </c>
      <c r="I33" s="165">
        <f t="shared" si="19"/>
        <v>-9.8579475875582023E-3</v>
      </c>
      <c r="J33" s="164">
        <f t="shared" si="16"/>
        <v>-0.22995238095238091</v>
      </c>
      <c r="K33" s="162">
        <f t="shared" si="17"/>
        <v>-161</v>
      </c>
      <c r="L33" s="163">
        <f t="shared" si="18"/>
        <v>-4829</v>
      </c>
      <c r="M33" s="164">
        <f t="shared" si="15"/>
        <v>4.510559271973252E-3</v>
      </c>
    </row>
    <row r="34" spans="2:13" x14ac:dyDescent="0.25">
      <c r="B34" s="162" t="s">
        <v>131</v>
      </c>
      <c r="C34" s="163">
        <v>21539</v>
      </c>
      <c r="D34" s="163">
        <v>19582</v>
      </c>
      <c r="E34" s="163">
        <v>11268</v>
      </c>
      <c r="F34" s="163">
        <v>9915</v>
      </c>
      <c r="G34" s="163">
        <v>14999</v>
      </c>
      <c r="H34" s="163">
        <v>13867</v>
      </c>
      <c r="I34" s="165">
        <f t="shared" si="19"/>
        <v>-7.547169811320753E-2</v>
      </c>
      <c r="J34" s="164">
        <f t="shared" si="16"/>
        <v>-0.29184965784904504</v>
      </c>
      <c r="K34" s="162">
        <f t="shared" si="17"/>
        <v>-1132</v>
      </c>
      <c r="L34" s="163">
        <f t="shared" si="18"/>
        <v>-5715</v>
      </c>
      <c r="M34" s="164">
        <f t="shared" si="15"/>
        <v>3.8679070820884969E-3</v>
      </c>
    </row>
    <row r="35" spans="2:13" x14ac:dyDescent="0.25">
      <c r="B35" s="168" t="s">
        <v>145</v>
      </c>
      <c r="C35" s="169">
        <f t="shared" ref="C35:H35" si="20">C27-SUM(C28:C34)</f>
        <v>199888</v>
      </c>
      <c r="D35" s="169">
        <f t="shared" si="20"/>
        <v>207509</v>
      </c>
      <c r="E35" s="169">
        <f t="shared" si="20"/>
        <v>67026</v>
      </c>
      <c r="F35" s="169">
        <f t="shared" si="20"/>
        <v>219864</v>
      </c>
      <c r="G35" s="169">
        <f t="shared" si="20"/>
        <v>245418</v>
      </c>
      <c r="H35" s="169">
        <f t="shared" si="20"/>
        <v>269755</v>
      </c>
      <c r="I35" s="171">
        <f t="shared" si="19"/>
        <v>9.916550538265323E-2</v>
      </c>
      <c r="J35" s="170">
        <f t="shared" si="16"/>
        <v>0.29996771224380625</v>
      </c>
      <c r="K35" s="168">
        <f>H35-G35</f>
        <v>24337</v>
      </c>
      <c r="L35" s="169">
        <f t="shared" si="18"/>
        <v>62246</v>
      </c>
      <c r="M35" s="170">
        <f t="shared" si="15"/>
        <v>7.5242465921164098E-2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592422</v>
      </c>
      <c r="D37" s="176">
        <f t="shared" ref="D37:H37" si="21">D38+D41</f>
        <v>602480</v>
      </c>
      <c r="E37" s="176">
        <f t="shared" si="21"/>
        <v>179799</v>
      </c>
      <c r="F37" s="176">
        <f t="shared" si="21"/>
        <v>618226</v>
      </c>
      <c r="G37" s="176">
        <f t="shared" si="21"/>
        <v>671817</v>
      </c>
      <c r="H37" s="176">
        <f t="shared" si="21"/>
        <v>719190</v>
      </c>
      <c r="I37" s="177">
        <f>IFERROR(H37/G37-1,"-")</f>
        <v>7.0514738388579135E-2</v>
      </c>
      <c r="J37" s="177">
        <f>IFERROR(H37/D37-1,"-")</f>
        <v>0.19371597397423979</v>
      </c>
      <c r="K37" s="176">
        <f>H37-G37</f>
        <v>47373</v>
      </c>
      <c r="L37" s="176">
        <f>H37-D37</f>
        <v>116710</v>
      </c>
      <c r="M37" s="177">
        <f t="shared" ref="M37:M49" si="22">H37/H$9</f>
        <v>0.20060287692847956</v>
      </c>
    </row>
    <row r="38" spans="2:13" x14ac:dyDescent="0.25">
      <c r="B38" s="157" t="s">
        <v>97</v>
      </c>
      <c r="C38" s="158">
        <v>67501</v>
      </c>
      <c r="D38" s="158">
        <v>69661</v>
      </c>
      <c r="E38" s="158">
        <v>20245</v>
      </c>
      <c r="F38" s="158">
        <v>72608</v>
      </c>
      <c r="G38" s="158">
        <v>70476</v>
      </c>
      <c r="H38" s="158">
        <v>71063</v>
      </c>
      <c r="I38" s="160">
        <f>IFERROR(H38/G38-1,"-")</f>
        <v>8.329076565071869E-3</v>
      </c>
      <c r="J38" s="159">
        <f t="shared" ref="J38:J49" si="23">IFERROR(H38/D38-1,"-")</f>
        <v>2.0126038960106785E-2</v>
      </c>
      <c r="K38" s="157">
        <f t="shared" ref="K38:K48" si="24">H38-G38</f>
        <v>587</v>
      </c>
      <c r="L38" s="158">
        <f t="shared" ref="L38:L49" si="25">H38-D38</f>
        <v>1402</v>
      </c>
      <c r="M38" s="159">
        <f t="shared" si="22"/>
        <v>1.9821524552856049E-2</v>
      </c>
    </row>
    <row r="39" spans="2:13" x14ac:dyDescent="0.25">
      <c r="B39" s="162" t="s">
        <v>103</v>
      </c>
      <c r="C39" s="163">
        <v>10207</v>
      </c>
      <c r="D39" s="163">
        <v>15923</v>
      </c>
      <c r="E39" s="163">
        <v>3458</v>
      </c>
      <c r="F39" s="163">
        <v>16810</v>
      </c>
      <c r="G39" s="163">
        <v>25570</v>
      </c>
      <c r="H39" s="163">
        <v>28518</v>
      </c>
      <c r="I39" s="165">
        <f>IFERROR(H39/G39-1,"-")</f>
        <v>0.11529135705905347</v>
      </c>
      <c r="J39" s="164">
        <f t="shared" si="23"/>
        <v>0.7909941593920744</v>
      </c>
      <c r="K39" s="162">
        <f t="shared" si="24"/>
        <v>2948</v>
      </c>
      <c r="L39" s="163">
        <f t="shared" si="25"/>
        <v>12595</v>
      </c>
      <c r="M39" s="164">
        <f t="shared" si="22"/>
        <v>7.9544944232350003E-3</v>
      </c>
    </row>
    <row r="40" spans="2:13" x14ac:dyDescent="0.25">
      <c r="B40" s="162" t="s">
        <v>100</v>
      </c>
      <c r="C40" s="163">
        <v>57294</v>
      </c>
      <c r="D40" s="163">
        <v>53738</v>
      </c>
      <c r="E40" s="163">
        <v>16787</v>
      </c>
      <c r="F40" s="163">
        <v>55798</v>
      </c>
      <c r="G40" s="163">
        <v>44906</v>
      </c>
      <c r="H40" s="163">
        <v>42545</v>
      </c>
      <c r="I40" s="165">
        <f>IFERROR(H40/G40-1,"-")</f>
        <v>-5.2576493118959622E-2</v>
      </c>
      <c r="J40" s="164">
        <f t="shared" si="23"/>
        <v>-0.20828836205292345</v>
      </c>
      <c r="K40" s="162">
        <f t="shared" si="24"/>
        <v>-2361</v>
      </c>
      <c r="L40" s="163">
        <f t="shared" si="25"/>
        <v>-11193</v>
      </c>
      <c r="M40" s="164">
        <f t="shared" si="22"/>
        <v>1.1867030129621051E-2</v>
      </c>
    </row>
    <row r="41" spans="2:13" x14ac:dyDescent="0.25">
      <c r="B41" s="157" t="s">
        <v>107</v>
      </c>
      <c r="C41" s="158">
        <v>524921</v>
      </c>
      <c r="D41" s="158">
        <v>532819</v>
      </c>
      <c r="E41" s="158">
        <v>159554</v>
      </c>
      <c r="F41" s="158">
        <v>545618</v>
      </c>
      <c r="G41" s="158">
        <v>601341</v>
      </c>
      <c r="H41" s="158">
        <v>648127</v>
      </c>
      <c r="I41" s="160">
        <f>IFERROR(H41/G41-1,"-")</f>
        <v>7.7802777459045735E-2</v>
      </c>
      <c r="J41" s="159">
        <f t="shared" si="23"/>
        <v>0.21641120155249727</v>
      </c>
      <c r="K41" s="157">
        <f t="shared" si="24"/>
        <v>46786</v>
      </c>
      <c r="L41" s="158">
        <f t="shared" si="25"/>
        <v>115308</v>
      </c>
      <c r="M41" s="159">
        <f t="shared" si="22"/>
        <v>0.18078135237562351</v>
      </c>
    </row>
    <row r="42" spans="2:13" x14ac:dyDescent="0.25">
      <c r="B42" s="162" t="s">
        <v>110</v>
      </c>
      <c r="C42" s="163">
        <v>267108</v>
      </c>
      <c r="D42" s="163">
        <v>292666</v>
      </c>
      <c r="E42" s="163">
        <v>75666</v>
      </c>
      <c r="F42" s="163">
        <v>285701</v>
      </c>
      <c r="G42" s="163">
        <v>314515</v>
      </c>
      <c r="H42" s="163">
        <v>348529</v>
      </c>
      <c r="I42" s="165">
        <f t="shared" ref="I42:I49" si="26">IFERROR(H42/G42-1,"-")</f>
        <v>0.10814746514474671</v>
      </c>
      <c r="J42" s="164">
        <f t="shared" si="23"/>
        <v>0.19087628901204789</v>
      </c>
      <c r="K42" s="162">
        <f t="shared" si="24"/>
        <v>34014</v>
      </c>
      <c r="L42" s="163">
        <f t="shared" si="25"/>
        <v>55863</v>
      </c>
      <c r="M42" s="164">
        <f t="shared" si="22"/>
        <v>9.7214811236260315E-2</v>
      </c>
    </row>
    <row r="43" spans="2:13" x14ac:dyDescent="0.25">
      <c r="B43" s="162" t="s">
        <v>113</v>
      </c>
      <c r="C43" s="163">
        <v>43176</v>
      </c>
      <c r="D43" s="163">
        <v>31456</v>
      </c>
      <c r="E43" s="163">
        <v>9493</v>
      </c>
      <c r="F43" s="163">
        <v>20857</v>
      </c>
      <c r="G43" s="163">
        <v>26333</v>
      </c>
      <c r="H43" s="163">
        <v>24747</v>
      </c>
      <c r="I43" s="165">
        <f t="shared" si="26"/>
        <v>-6.0228610488740397E-2</v>
      </c>
      <c r="J43" s="164">
        <f t="shared" si="23"/>
        <v>-0.21328204476093593</v>
      </c>
      <c r="K43" s="162">
        <f t="shared" si="24"/>
        <v>-1586</v>
      </c>
      <c r="L43" s="163">
        <f t="shared" si="25"/>
        <v>-6709</v>
      </c>
      <c r="M43" s="164">
        <f t="shared" si="22"/>
        <v>6.9026535343220622E-3</v>
      </c>
    </row>
    <row r="44" spans="2:13" x14ac:dyDescent="0.25">
      <c r="B44" s="162" t="s">
        <v>116</v>
      </c>
      <c r="C44" s="163">
        <v>12856</v>
      </c>
      <c r="D44" s="163">
        <v>13903</v>
      </c>
      <c r="E44" s="163">
        <v>5450</v>
      </c>
      <c r="F44" s="163">
        <v>14615</v>
      </c>
      <c r="G44" s="163">
        <v>16785</v>
      </c>
      <c r="H44" s="163">
        <v>16665</v>
      </c>
      <c r="I44" s="165">
        <f t="shared" si="26"/>
        <v>-7.1492403932081894E-3</v>
      </c>
      <c r="J44" s="164">
        <f t="shared" si="23"/>
        <v>0.19866215924620589</v>
      </c>
      <c r="K44" s="162">
        <f t="shared" si="24"/>
        <v>-120</v>
      </c>
      <c r="L44" s="163">
        <f t="shared" si="25"/>
        <v>2762</v>
      </c>
      <c r="M44" s="164">
        <f t="shared" si="22"/>
        <v>4.6483501494919447E-3</v>
      </c>
    </row>
    <row r="45" spans="2:13" x14ac:dyDescent="0.25">
      <c r="B45" s="162" t="s">
        <v>123</v>
      </c>
      <c r="C45" s="163">
        <v>24449</v>
      </c>
      <c r="D45" s="163">
        <v>23241</v>
      </c>
      <c r="E45" s="163">
        <v>6157</v>
      </c>
      <c r="F45" s="163">
        <v>26212</v>
      </c>
      <c r="G45" s="163">
        <v>24743</v>
      </c>
      <c r="H45" s="163">
        <v>27021</v>
      </c>
      <c r="I45" s="165">
        <f t="shared" si="26"/>
        <v>9.2066443034393597E-2</v>
      </c>
      <c r="J45" s="164">
        <f t="shared" si="23"/>
        <v>0.16264360397573263</v>
      </c>
      <c r="K45" s="162">
        <f t="shared" si="24"/>
        <v>2278</v>
      </c>
      <c r="L45" s="163">
        <f t="shared" si="25"/>
        <v>3780</v>
      </c>
      <c r="M45" s="164">
        <f t="shared" si="22"/>
        <v>7.536937857151026E-3</v>
      </c>
    </row>
    <row r="46" spans="2:13" x14ac:dyDescent="0.25">
      <c r="B46" s="162" t="s">
        <v>119</v>
      </c>
      <c r="C46" s="163">
        <v>27346</v>
      </c>
      <c r="D46" s="163">
        <v>27206</v>
      </c>
      <c r="E46" s="163">
        <v>11013</v>
      </c>
      <c r="F46" s="163">
        <v>24904</v>
      </c>
      <c r="G46" s="163">
        <v>29443</v>
      </c>
      <c r="H46" s="163">
        <v>29628</v>
      </c>
      <c r="I46" s="165">
        <f t="shared" si="26"/>
        <v>6.2833271066127239E-3</v>
      </c>
      <c r="J46" s="164">
        <f t="shared" si="23"/>
        <v>8.9024479894141084E-2</v>
      </c>
      <c r="K46" s="162">
        <f t="shared" si="24"/>
        <v>185</v>
      </c>
      <c r="L46" s="163">
        <f t="shared" si="25"/>
        <v>2422</v>
      </c>
      <c r="M46" s="164">
        <f t="shared" si="22"/>
        <v>8.2641055042992698E-3</v>
      </c>
    </row>
    <row r="47" spans="2:13" x14ac:dyDescent="0.25">
      <c r="B47" s="162" t="s">
        <v>128</v>
      </c>
      <c r="C47" s="163">
        <v>6647</v>
      </c>
      <c r="D47" s="163">
        <v>6096</v>
      </c>
      <c r="E47" s="163">
        <v>3340</v>
      </c>
      <c r="F47" s="163">
        <v>6392</v>
      </c>
      <c r="G47" s="163">
        <v>7185</v>
      </c>
      <c r="H47" s="163">
        <v>6190</v>
      </c>
      <c r="I47" s="165">
        <f t="shared" si="26"/>
        <v>-0.13848295059151006</v>
      </c>
      <c r="J47" s="164">
        <f t="shared" si="23"/>
        <v>1.5419947506561726E-2</v>
      </c>
      <c r="K47" s="162">
        <f t="shared" si="24"/>
        <v>-995</v>
      </c>
      <c r="L47" s="163">
        <f t="shared" si="25"/>
        <v>94</v>
      </c>
      <c r="M47" s="164">
        <f t="shared" si="22"/>
        <v>1.7265699025115595E-3</v>
      </c>
    </row>
    <row r="48" spans="2:13" x14ac:dyDescent="0.25">
      <c r="B48" s="162" t="s">
        <v>131</v>
      </c>
      <c r="C48" s="163">
        <v>9534</v>
      </c>
      <c r="D48" s="163">
        <v>7655</v>
      </c>
      <c r="E48" s="163">
        <v>4839</v>
      </c>
      <c r="F48" s="163">
        <v>4756</v>
      </c>
      <c r="G48" s="163">
        <v>7018</v>
      </c>
      <c r="H48" s="163">
        <v>6079</v>
      </c>
      <c r="I48" s="165">
        <f t="shared" si="26"/>
        <v>-0.1337988030777999</v>
      </c>
      <c r="J48" s="164">
        <f t="shared" si="23"/>
        <v>-0.20587851077726971</v>
      </c>
      <c r="K48" s="162">
        <f t="shared" si="24"/>
        <v>-939</v>
      </c>
      <c r="L48" s="163">
        <f t="shared" si="25"/>
        <v>-1576</v>
      </c>
      <c r="M48" s="164">
        <f t="shared" si="22"/>
        <v>1.6956087944051325E-3</v>
      </c>
    </row>
    <row r="49" spans="2:13" x14ac:dyDescent="0.25">
      <c r="B49" s="168" t="s">
        <v>145</v>
      </c>
      <c r="C49" s="169">
        <f t="shared" ref="C49:H49" si="27">C41-SUM(C42:C48)</f>
        <v>133805</v>
      </c>
      <c r="D49" s="169">
        <f t="shared" si="27"/>
        <v>130596</v>
      </c>
      <c r="E49" s="169">
        <f t="shared" si="27"/>
        <v>43596</v>
      </c>
      <c r="F49" s="169">
        <f t="shared" si="27"/>
        <v>162181</v>
      </c>
      <c r="G49" s="169">
        <f t="shared" si="27"/>
        <v>175319</v>
      </c>
      <c r="H49" s="169">
        <f t="shared" si="27"/>
        <v>189268</v>
      </c>
      <c r="I49" s="171">
        <f t="shared" si="26"/>
        <v>7.956353846417108E-2</v>
      </c>
      <c r="J49" s="170">
        <f t="shared" si="23"/>
        <v>0.44926337713253095</v>
      </c>
      <c r="K49" s="168">
        <f>H49-G49</f>
        <v>13949</v>
      </c>
      <c r="L49" s="169">
        <f t="shared" si="25"/>
        <v>58672</v>
      </c>
      <c r="M49" s="170">
        <f t="shared" si="22"/>
        <v>5.2792315397182203E-2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C52+C55</f>
        <v>33106</v>
      </c>
      <c r="D51" s="176">
        <f t="shared" ref="D51:H51" si="28">D52+D55</f>
        <v>31798</v>
      </c>
      <c r="E51" s="176">
        <f t="shared" si="28"/>
        <v>9750</v>
      </c>
      <c r="F51" s="176">
        <f t="shared" si="28"/>
        <v>29058</v>
      </c>
      <c r="G51" s="176">
        <f t="shared" si="28"/>
        <v>40794</v>
      </c>
      <c r="H51" s="176">
        <f t="shared" si="28"/>
        <v>35457</v>
      </c>
      <c r="I51" s="177">
        <f>IFERROR(H51/G51-1,"-")</f>
        <v>-0.13082806295043392</v>
      </c>
      <c r="J51" s="177">
        <f>IFERROR(H51/D51-1,"-")</f>
        <v>0.11507013019686774</v>
      </c>
      <c r="K51" s="176">
        <f>H51-G51</f>
        <v>-5337</v>
      </c>
      <c r="L51" s="176">
        <f>H51-D51</f>
        <v>3659</v>
      </c>
      <c r="M51" s="177">
        <f t="shared" ref="M51:M63" si="29">H51/H$9</f>
        <v>9.8899820732394773E-3</v>
      </c>
    </row>
    <row r="52" spans="2:13" x14ac:dyDescent="0.25">
      <c r="B52" s="157" t="s">
        <v>97</v>
      </c>
      <c r="C52" s="158">
        <v>8643</v>
      </c>
      <c r="D52" s="158">
        <v>7576</v>
      </c>
      <c r="E52" s="158">
        <v>1894</v>
      </c>
      <c r="F52" s="158">
        <v>4856</v>
      </c>
      <c r="G52" s="158">
        <v>17330</v>
      </c>
      <c r="H52" s="158">
        <v>9653</v>
      </c>
      <c r="I52" s="160">
        <f>IFERROR(H52/G52-1,"-")</f>
        <v>-0.44298903635314479</v>
      </c>
      <c r="J52" s="159">
        <f t="shared" ref="J52:J63" si="30">IFERROR(H52/D52-1,"-")</f>
        <v>0.27415522703273498</v>
      </c>
      <c r="K52" s="157">
        <f t="shared" ref="K52:K62" si="31">H52-G52</f>
        <v>-7677</v>
      </c>
      <c r="L52" s="158">
        <f t="shared" ref="L52:L63" si="32">H52-D52</f>
        <v>2077</v>
      </c>
      <c r="M52" s="159">
        <f t="shared" si="29"/>
        <v>2.6925006896517099E-3</v>
      </c>
    </row>
    <row r="53" spans="2:13" x14ac:dyDescent="0.25">
      <c r="B53" s="162" t="s">
        <v>103</v>
      </c>
      <c r="C53" s="163">
        <v>5286</v>
      </c>
      <c r="D53" s="163">
        <v>4227</v>
      </c>
      <c r="E53" s="163">
        <v>1421</v>
      </c>
      <c r="F53" s="163">
        <v>2591</v>
      </c>
      <c r="G53" s="163">
        <v>12810</v>
      </c>
      <c r="H53" s="163">
        <v>6601</v>
      </c>
      <c r="I53" s="165">
        <f>IFERROR(H53/G53-1,"-")</f>
        <v>-0.48469945355191257</v>
      </c>
      <c r="J53" s="164">
        <f t="shared" si="30"/>
        <v>0.56162763189022957</v>
      </c>
      <c r="K53" s="162">
        <f t="shared" si="31"/>
        <v>-6209</v>
      </c>
      <c r="L53" s="163">
        <f t="shared" si="32"/>
        <v>2374</v>
      </c>
      <c r="M53" s="164">
        <f t="shared" si="29"/>
        <v>1.8412096811758973E-3</v>
      </c>
    </row>
    <row r="54" spans="2:13" x14ac:dyDescent="0.25">
      <c r="B54" s="162" t="s">
        <v>100</v>
      </c>
      <c r="C54" s="163">
        <v>3357</v>
      </c>
      <c r="D54" s="163">
        <v>3349</v>
      </c>
      <c r="E54" s="163">
        <v>473</v>
      </c>
      <c r="F54" s="163">
        <v>2265</v>
      </c>
      <c r="G54" s="163">
        <v>4520</v>
      </c>
      <c r="H54" s="163">
        <v>3052</v>
      </c>
      <c r="I54" s="165">
        <f>IFERROR(H54/G54-1,"-")</f>
        <v>-0.32477876106194692</v>
      </c>
      <c r="J54" s="164">
        <f t="shared" si="30"/>
        <v>-8.8683189011645291E-2</v>
      </c>
      <c r="K54" s="162">
        <f t="shared" si="31"/>
        <v>-1468</v>
      </c>
      <c r="L54" s="163">
        <f t="shared" si="32"/>
        <v>-297</v>
      </c>
      <c r="M54" s="164">
        <f t="shared" si="29"/>
        <v>8.512910084758125E-4</v>
      </c>
    </row>
    <row r="55" spans="2:13" x14ac:dyDescent="0.25">
      <c r="B55" s="157" t="s">
        <v>107</v>
      </c>
      <c r="C55" s="158">
        <v>24463</v>
      </c>
      <c r="D55" s="158">
        <v>24222</v>
      </c>
      <c r="E55" s="158">
        <v>7856</v>
      </c>
      <c r="F55" s="158">
        <v>24202</v>
      </c>
      <c r="G55" s="158">
        <v>23464</v>
      </c>
      <c r="H55" s="158">
        <v>25804</v>
      </c>
      <c r="I55" s="160">
        <f>IFERROR(H55/G55-1,"-")</f>
        <v>9.9727241732014971E-2</v>
      </c>
      <c r="J55" s="159">
        <f t="shared" si="30"/>
        <v>6.5312525802988963E-2</v>
      </c>
      <c r="K55" s="157">
        <f t="shared" si="31"/>
        <v>2340</v>
      </c>
      <c r="L55" s="158">
        <f t="shared" si="32"/>
        <v>1582</v>
      </c>
      <c r="M55" s="159">
        <f t="shared" si="29"/>
        <v>7.1974813835877678E-3</v>
      </c>
    </row>
    <row r="56" spans="2:13" x14ac:dyDescent="0.25">
      <c r="B56" s="162" t="s">
        <v>110</v>
      </c>
      <c r="C56" s="163">
        <v>6926</v>
      </c>
      <c r="D56" s="163">
        <v>7265</v>
      </c>
      <c r="E56" s="163">
        <v>2355</v>
      </c>
      <c r="F56" s="163">
        <v>8555</v>
      </c>
      <c r="G56" s="163">
        <v>7448</v>
      </c>
      <c r="H56" s="163">
        <v>9085</v>
      </c>
      <c r="I56" s="165">
        <f t="shared" ref="I56:I63" si="33">IFERROR(H56/G56-1,"-")</f>
        <v>0.21979054779806662</v>
      </c>
      <c r="J56" s="164">
        <f t="shared" si="30"/>
        <v>0.25051617343427401</v>
      </c>
      <c r="K56" s="162">
        <f t="shared" si="31"/>
        <v>1637</v>
      </c>
      <c r="L56" s="163">
        <f t="shared" si="32"/>
        <v>1820</v>
      </c>
      <c r="M56" s="164">
        <f t="shared" si="29"/>
        <v>2.5340690733953986E-3</v>
      </c>
    </row>
    <row r="57" spans="2:13" x14ac:dyDescent="0.25">
      <c r="B57" s="162" t="s">
        <v>113</v>
      </c>
      <c r="C57" s="163">
        <v>7972</v>
      </c>
      <c r="D57" s="163">
        <v>6702</v>
      </c>
      <c r="E57" s="163">
        <v>2284</v>
      </c>
      <c r="F57" s="163">
        <v>5239</v>
      </c>
      <c r="G57" s="163">
        <v>4103</v>
      </c>
      <c r="H57" s="163">
        <v>4942</v>
      </c>
      <c r="I57" s="165">
        <f t="shared" si="33"/>
        <v>0.20448452351937596</v>
      </c>
      <c r="J57" s="164">
        <f t="shared" si="30"/>
        <v>-0.26260817666368252</v>
      </c>
      <c r="K57" s="162">
        <f t="shared" si="31"/>
        <v>839</v>
      </c>
      <c r="L57" s="163">
        <f t="shared" si="32"/>
        <v>-1760</v>
      </c>
      <c r="M57" s="164">
        <f t="shared" si="29"/>
        <v>1.3784666329906506E-3</v>
      </c>
    </row>
    <row r="58" spans="2:13" x14ac:dyDescent="0.25">
      <c r="B58" s="162" t="s">
        <v>116</v>
      </c>
      <c r="C58" s="163">
        <v>1690</v>
      </c>
      <c r="D58" s="163">
        <v>1725</v>
      </c>
      <c r="E58" s="163">
        <v>448</v>
      </c>
      <c r="F58" s="163">
        <v>2127</v>
      </c>
      <c r="G58" s="163">
        <v>2370</v>
      </c>
      <c r="H58" s="163">
        <v>1950</v>
      </c>
      <c r="I58" s="165">
        <f t="shared" si="33"/>
        <v>-0.17721518987341767</v>
      </c>
      <c r="J58" s="164">
        <f t="shared" si="30"/>
        <v>0.13043478260869557</v>
      </c>
      <c r="K58" s="162">
        <f t="shared" si="31"/>
        <v>-420</v>
      </c>
      <c r="L58" s="163">
        <f t="shared" si="32"/>
        <v>225</v>
      </c>
      <c r="M58" s="164">
        <f t="shared" si="29"/>
        <v>5.4391135862642023E-4</v>
      </c>
    </row>
    <row r="59" spans="2:13" x14ac:dyDescent="0.25">
      <c r="B59" s="162" t="s">
        <v>123</v>
      </c>
      <c r="C59" s="163">
        <v>447</v>
      </c>
      <c r="D59" s="163">
        <v>477</v>
      </c>
      <c r="E59" s="163">
        <v>234</v>
      </c>
      <c r="F59" s="163">
        <v>711</v>
      </c>
      <c r="G59" s="163">
        <v>574</v>
      </c>
      <c r="H59" s="163">
        <v>855</v>
      </c>
      <c r="I59" s="165">
        <f t="shared" si="33"/>
        <v>0.48954703832752622</v>
      </c>
      <c r="J59" s="164">
        <f t="shared" si="30"/>
        <v>0.79245283018867929</v>
      </c>
      <c r="K59" s="162">
        <f t="shared" si="31"/>
        <v>281</v>
      </c>
      <c r="L59" s="163">
        <f t="shared" si="32"/>
        <v>378</v>
      </c>
      <c r="M59" s="164">
        <f t="shared" si="29"/>
        <v>2.3848421109004577E-4</v>
      </c>
    </row>
    <row r="60" spans="2:13" x14ac:dyDescent="0.25">
      <c r="B60" s="162" t="s">
        <v>119</v>
      </c>
      <c r="C60" s="163">
        <v>487</v>
      </c>
      <c r="D60" s="163">
        <v>550</v>
      </c>
      <c r="E60" s="163">
        <v>165</v>
      </c>
      <c r="F60" s="163">
        <v>550</v>
      </c>
      <c r="G60" s="163">
        <v>522</v>
      </c>
      <c r="H60" s="163">
        <v>589</v>
      </c>
      <c r="I60" s="165">
        <f t="shared" si="33"/>
        <v>0.12835249042145591</v>
      </c>
      <c r="J60" s="164">
        <f t="shared" si="30"/>
        <v>7.0909090909090811E-2</v>
      </c>
      <c r="K60" s="162">
        <f t="shared" si="31"/>
        <v>67</v>
      </c>
      <c r="L60" s="163">
        <f t="shared" si="32"/>
        <v>39</v>
      </c>
      <c r="M60" s="164">
        <f t="shared" si="29"/>
        <v>1.6428912319536488E-4</v>
      </c>
    </row>
    <row r="61" spans="2:13" x14ac:dyDescent="0.25">
      <c r="B61" s="162" t="s">
        <v>128</v>
      </c>
      <c r="C61" s="163">
        <v>243</v>
      </c>
      <c r="D61" s="163">
        <v>144</v>
      </c>
      <c r="E61" s="163">
        <v>76</v>
      </c>
      <c r="F61" s="163">
        <v>70</v>
      </c>
      <c r="G61" s="163">
        <v>182</v>
      </c>
      <c r="H61" s="163">
        <v>98</v>
      </c>
      <c r="I61" s="165">
        <f t="shared" si="33"/>
        <v>-0.46153846153846156</v>
      </c>
      <c r="J61" s="164">
        <f t="shared" si="30"/>
        <v>-0.31944444444444442</v>
      </c>
      <c r="K61" s="162">
        <f t="shared" si="31"/>
        <v>-84</v>
      </c>
      <c r="L61" s="163">
        <f t="shared" si="32"/>
        <v>-46</v>
      </c>
      <c r="M61" s="164">
        <f t="shared" si="29"/>
        <v>2.7335032382250861E-5</v>
      </c>
    </row>
    <row r="62" spans="2:13" x14ac:dyDescent="0.25">
      <c r="B62" s="162" t="s">
        <v>131</v>
      </c>
      <c r="C62" s="163">
        <v>247</v>
      </c>
      <c r="D62" s="163">
        <v>239</v>
      </c>
      <c r="E62" s="163">
        <v>111</v>
      </c>
      <c r="F62" s="163">
        <v>110</v>
      </c>
      <c r="G62" s="163">
        <v>156</v>
      </c>
      <c r="H62" s="163">
        <v>98</v>
      </c>
      <c r="I62" s="165">
        <f t="shared" si="33"/>
        <v>-0.37179487179487181</v>
      </c>
      <c r="J62" s="164">
        <f t="shared" si="30"/>
        <v>-0.58995815899581583</v>
      </c>
      <c r="K62" s="162">
        <f t="shared" si="31"/>
        <v>-58</v>
      </c>
      <c r="L62" s="163">
        <f t="shared" si="32"/>
        <v>-141</v>
      </c>
      <c r="M62" s="164">
        <f t="shared" si="29"/>
        <v>2.7335032382250861E-5</v>
      </c>
    </row>
    <row r="63" spans="2:13" x14ac:dyDescent="0.25">
      <c r="B63" s="168" t="s">
        <v>145</v>
      </c>
      <c r="C63" s="169">
        <f t="shared" ref="C63:H63" si="34">C55-SUM(C56:C62)</f>
        <v>6451</v>
      </c>
      <c r="D63" s="169">
        <f t="shared" si="34"/>
        <v>7120</v>
      </c>
      <c r="E63" s="169">
        <f t="shared" si="34"/>
        <v>2183</v>
      </c>
      <c r="F63" s="169">
        <f t="shared" si="34"/>
        <v>6840</v>
      </c>
      <c r="G63" s="169">
        <f t="shared" si="34"/>
        <v>8109</v>
      </c>
      <c r="H63" s="169">
        <f t="shared" si="34"/>
        <v>8187</v>
      </c>
      <c r="I63" s="171">
        <f t="shared" si="33"/>
        <v>9.6189419163892342E-3</v>
      </c>
      <c r="J63" s="170">
        <f t="shared" si="30"/>
        <v>0.14985955056179767</v>
      </c>
      <c r="K63" s="168">
        <f>H63-G63</f>
        <v>78</v>
      </c>
      <c r="L63" s="169">
        <f t="shared" si="32"/>
        <v>1067</v>
      </c>
      <c r="M63" s="170">
        <f t="shared" si="29"/>
        <v>2.2835909195253858E-3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>
        <f>C66+C69</f>
        <v>113846</v>
      </c>
      <c r="D65" s="176">
        <f t="shared" ref="D65:H65" si="35">D66+D69</f>
        <v>115401</v>
      </c>
      <c r="E65" s="176">
        <f t="shared" si="35"/>
        <v>40665</v>
      </c>
      <c r="F65" s="176">
        <f t="shared" si="35"/>
        <v>124085</v>
      </c>
      <c r="G65" s="176">
        <f t="shared" si="35"/>
        <v>147548</v>
      </c>
      <c r="H65" s="176">
        <f t="shared" si="35"/>
        <v>167311</v>
      </c>
      <c r="I65" s="177">
        <f>IFERROR(H65/G65-1,"-")</f>
        <v>0.13394285249545912</v>
      </c>
      <c r="J65" s="177">
        <f>IFERROR(H65/D65-1,"-")</f>
        <v>0.44982279183022666</v>
      </c>
      <c r="K65" s="176">
        <f>H65-G65</f>
        <v>19763</v>
      </c>
      <c r="L65" s="176">
        <f>H65-D65</f>
        <v>51910</v>
      </c>
      <c r="M65" s="177">
        <f t="shared" ref="M65:M77" si="36">H65/H$9</f>
        <v>4.6667873499048711E-2</v>
      </c>
    </row>
    <row r="66" spans="2:13" x14ac:dyDescent="0.25">
      <c r="B66" s="157" t="s">
        <v>97</v>
      </c>
      <c r="C66" s="158">
        <v>31048</v>
      </c>
      <c r="D66" s="158">
        <v>37002</v>
      </c>
      <c r="E66" s="158">
        <v>20003</v>
      </c>
      <c r="F66" s="158">
        <v>29429</v>
      </c>
      <c r="G66" s="158">
        <v>39443</v>
      </c>
      <c r="H66" s="158">
        <v>51353</v>
      </c>
      <c r="I66" s="160">
        <f>IFERROR(H66/G66-1,"-")</f>
        <v>0.30195471946860031</v>
      </c>
      <c r="J66" s="159">
        <f t="shared" ref="J66:J77" si="37">IFERROR(H66/D66-1,"-")</f>
        <v>0.38784390032971183</v>
      </c>
      <c r="K66" s="157">
        <f t="shared" ref="K66:K76" si="38">H66-G66</f>
        <v>11910</v>
      </c>
      <c r="L66" s="158">
        <f t="shared" ref="L66:L77" si="39">H66-D66</f>
        <v>14351</v>
      </c>
      <c r="M66" s="159">
        <f t="shared" si="36"/>
        <v>1.4323835897201312E-2</v>
      </c>
    </row>
    <row r="67" spans="2:13" x14ac:dyDescent="0.25">
      <c r="B67" s="162" t="s">
        <v>103</v>
      </c>
      <c r="C67" s="163">
        <v>17709</v>
      </c>
      <c r="D67" s="163">
        <v>20293</v>
      </c>
      <c r="E67" s="163">
        <v>7091</v>
      </c>
      <c r="F67" s="163">
        <v>22700</v>
      </c>
      <c r="G67" s="163">
        <v>28099</v>
      </c>
      <c r="H67" s="163">
        <v>31529</v>
      </c>
      <c r="I67" s="165">
        <f>IFERROR(H67/G67-1,"-")</f>
        <v>0.12206840101071204</v>
      </c>
      <c r="J67" s="164">
        <f t="shared" si="37"/>
        <v>0.55368846400236538</v>
      </c>
      <c r="K67" s="162">
        <f t="shared" si="38"/>
        <v>3430</v>
      </c>
      <c r="L67" s="163">
        <f t="shared" si="39"/>
        <v>11236</v>
      </c>
      <c r="M67" s="164">
        <f t="shared" si="36"/>
        <v>8.7943493467345646E-3</v>
      </c>
    </row>
    <row r="68" spans="2:13" x14ac:dyDescent="0.25">
      <c r="B68" s="162" t="s">
        <v>100</v>
      </c>
      <c r="C68" s="163">
        <v>13339</v>
      </c>
      <c r="D68" s="163">
        <v>16709</v>
      </c>
      <c r="E68" s="163">
        <v>12912</v>
      </c>
      <c r="F68" s="163">
        <v>6729</v>
      </c>
      <c r="G68" s="163">
        <v>11344</v>
      </c>
      <c r="H68" s="163">
        <v>19824</v>
      </c>
      <c r="I68" s="165">
        <f>IFERROR(H68/G68-1,"-")</f>
        <v>0.74753173483779967</v>
      </c>
      <c r="J68" s="164">
        <f t="shared" si="37"/>
        <v>0.18642647674905732</v>
      </c>
      <c r="K68" s="162">
        <f t="shared" si="38"/>
        <v>8480</v>
      </c>
      <c r="L68" s="163">
        <f t="shared" si="39"/>
        <v>3115</v>
      </c>
      <c r="M68" s="164">
        <f t="shared" si="36"/>
        <v>5.5294865504667461E-3</v>
      </c>
    </row>
    <row r="69" spans="2:13" x14ac:dyDescent="0.25">
      <c r="B69" s="157" t="s">
        <v>107</v>
      </c>
      <c r="C69" s="158">
        <v>82798</v>
      </c>
      <c r="D69" s="158">
        <v>78399</v>
      </c>
      <c r="E69" s="158">
        <v>20662</v>
      </c>
      <c r="F69" s="158">
        <v>94656</v>
      </c>
      <c r="G69" s="158">
        <v>108105</v>
      </c>
      <c r="H69" s="158">
        <v>115958</v>
      </c>
      <c r="I69" s="160">
        <f>IFERROR(H69/G69-1,"-")</f>
        <v>7.2642338467231005E-2</v>
      </c>
      <c r="J69" s="159">
        <f t="shared" si="37"/>
        <v>0.47907498820138006</v>
      </c>
      <c r="K69" s="157">
        <f t="shared" si="38"/>
        <v>7853</v>
      </c>
      <c r="L69" s="158">
        <f t="shared" si="39"/>
        <v>37559</v>
      </c>
      <c r="M69" s="159">
        <f t="shared" si="36"/>
        <v>3.2344037601847404E-2</v>
      </c>
    </row>
    <row r="70" spans="2:13" x14ac:dyDescent="0.25">
      <c r="B70" s="162" t="s">
        <v>110</v>
      </c>
      <c r="C70" s="163">
        <v>38182</v>
      </c>
      <c r="D70" s="163">
        <v>34292</v>
      </c>
      <c r="E70" s="163">
        <v>7853</v>
      </c>
      <c r="F70" s="163">
        <v>44166</v>
      </c>
      <c r="G70" s="163">
        <v>39770</v>
      </c>
      <c r="H70" s="163">
        <v>39292</v>
      </c>
      <c r="I70" s="165">
        <f t="shared" ref="I70:I77" si="40">IFERROR(H70/G70-1,"-")</f>
        <v>-1.2019109881820422E-2</v>
      </c>
      <c r="J70" s="164">
        <f t="shared" si="37"/>
        <v>0.14580660212294405</v>
      </c>
      <c r="K70" s="162">
        <f t="shared" si="38"/>
        <v>-478</v>
      </c>
      <c r="L70" s="163">
        <f t="shared" si="39"/>
        <v>5000</v>
      </c>
      <c r="M70" s="164">
        <f t="shared" si="36"/>
        <v>1.0959674411871437E-2</v>
      </c>
    </row>
    <row r="71" spans="2:13" x14ac:dyDescent="0.25">
      <c r="B71" s="162" t="s">
        <v>113</v>
      </c>
      <c r="C71" s="163">
        <v>10857</v>
      </c>
      <c r="D71" s="163">
        <v>9333</v>
      </c>
      <c r="E71" s="163">
        <v>2468</v>
      </c>
      <c r="F71" s="163">
        <v>5830</v>
      </c>
      <c r="G71" s="163">
        <v>7118</v>
      </c>
      <c r="H71" s="163">
        <v>7568</v>
      </c>
      <c r="I71" s="165">
        <f t="shared" si="40"/>
        <v>6.3220005619555986E-2</v>
      </c>
      <c r="J71" s="164">
        <f t="shared" si="37"/>
        <v>-0.18911389692489022</v>
      </c>
      <c r="K71" s="162">
        <f t="shared" si="38"/>
        <v>450</v>
      </c>
      <c r="L71" s="163">
        <f t="shared" si="39"/>
        <v>-1765</v>
      </c>
      <c r="M71" s="164">
        <f t="shared" si="36"/>
        <v>2.1109339292742298E-3</v>
      </c>
    </row>
    <row r="72" spans="2:13" x14ac:dyDescent="0.25">
      <c r="B72" s="162" t="s">
        <v>116</v>
      </c>
      <c r="C72" s="163">
        <v>5523</v>
      </c>
      <c r="D72" s="163">
        <v>9183</v>
      </c>
      <c r="E72" s="163">
        <v>2800</v>
      </c>
      <c r="F72" s="163">
        <v>14265</v>
      </c>
      <c r="G72" s="163">
        <v>14596</v>
      </c>
      <c r="H72" s="163">
        <v>17781</v>
      </c>
      <c r="I72" s="165">
        <f t="shared" si="40"/>
        <v>0.21821046862154025</v>
      </c>
      <c r="J72" s="164">
        <f t="shared" si="37"/>
        <v>0.93629532832407714</v>
      </c>
      <c r="K72" s="162">
        <f t="shared" si="38"/>
        <v>3185</v>
      </c>
      <c r="L72" s="163">
        <f t="shared" si="39"/>
        <v>8598</v>
      </c>
      <c r="M72" s="164">
        <f t="shared" si="36"/>
        <v>4.9596348039673728E-3</v>
      </c>
    </row>
    <row r="73" spans="2:13" x14ac:dyDescent="0.25">
      <c r="B73" s="162" t="s">
        <v>123</v>
      </c>
      <c r="C73" s="163">
        <v>1868</v>
      </c>
      <c r="D73" s="163">
        <v>1423</v>
      </c>
      <c r="E73" s="163">
        <v>265</v>
      </c>
      <c r="F73" s="163">
        <v>1612</v>
      </c>
      <c r="G73" s="163">
        <v>2887</v>
      </c>
      <c r="H73" s="163">
        <v>3774</v>
      </c>
      <c r="I73" s="165">
        <f t="shared" si="40"/>
        <v>0.30723934880498782</v>
      </c>
      <c r="J73" s="164">
        <f t="shared" si="37"/>
        <v>1.6521433591004917</v>
      </c>
      <c r="K73" s="162">
        <f t="shared" si="38"/>
        <v>887</v>
      </c>
      <c r="L73" s="163">
        <f t="shared" si="39"/>
        <v>2351</v>
      </c>
      <c r="M73" s="164">
        <f t="shared" si="36"/>
        <v>1.0526776756185179E-3</v>
      </c>
    </row>
    <row r="74" spans="2:13" x14ac:dyDescent="0.25">
      <c r="B74" s="162" t="s">
        <v>119</v>
      </c>
      <c r="C74" s="163">
        <v>2326</v>
      </c>
      <c r="D74" s="163">
        <v>1854</v>
      </c>
      <c r="E74" s="163">
        <v>831</v>
      </c>
      <c r="F74" s="163">
        <v>2323</v>
      </c>
      <c r="G74" s="163">
        <v>2141</v>
      </c>
      <c r="H74" s="163">
        <v>3327</v>
      </c>
      <c r="I74" s="165">
        <f t="shared" si="40"/>
        <v>0.55394675385333958</v>
      </c>
      <c r="J74" s="164">
        <f t="shared" si="37"/>
        <v>0.7944983818770226</v>
      </c>
      <c r="K74" s="162">
        <f t="shared" si="38"/>
        <v>1186</v>
      </c>
      <c r="L74" s="163">
        <f t="shared" si="39"/>
        <v>1473</v>
      </c>
      <c r="M74" s="164">
        <f t="shared" si="36"/>
        <v>9.2799645648723077E-4</v>
      </c>
    </row>
    <row r="75" spans="2:13" x14ac:dyDescent="0.25">
      <c r="B75" s="162" t="s">
        <v>128</v>
      </c>
      <c r="C75" s="163">
        <v>954</v>
      </c>
      <c r="D75" s="163">
        <v>1541</v>
      </c>
      <c r="E75" s="163">
        <v>636</v>
      </c>
      <c r="F75" s="163">
        <v>1235</v>
      </c>
      <c r="G75" s="163">
        <v>3490</v>
      </c>
      <c r="H75" s="163">
        <v>1888</v>
      </c>
      <c r="I75" s="165">
        <f t="shared" si="40"/>
        <v>-0.45902578796561599</v>
      </c>
      <c r="J75" s="164">
        <f t="shared" si="37"/>
        <v>0.22517845554834515</v>
      </c>
      <c r="K75" s="162">
        <f t="shared" si="38"/>
        <v>-1602</v>
      </c>
      <c r="L75" s="163">
        <f t="shared" si="39"/>
        <v>347</v>
      </c>
      <c r="M75" s="164">
        <f t="shared" si="36"/>
        <v>5.2661776671111859E-4</v>
      </c>
    </row>
    <row r="76" spans="2:13" x14ac:dyDescent="0.25">
      <c r="B76" s="162" t="s">
        <v>131</v>
      </c>
      <c r="C76" s="163">
        <v>1937</v>
      </c>
      <c r="D76" s="163">
        <v>1628</v>
      </c>
      <c r="E76" s="163">
        <v>855</v>
      </c>
      <c r="F76" s="163">
        <v>331</v>
      </c>
      <c r="G76" s="163">
        <v>1010</v>
      </c>
      <c r="H76" s="163">
        <v>294</v>
      </c>
      <c r="I76" s="165">
        <f t="shared" si="40"/>
        <v>-0.70891089108910887</v>
      </c>
      <c r="J76" s="164">
        <f t="shared" si="37"/>
        <v>-0.81941031941031939</v>
      </c>
      <c r="K76" s="162">
        <f t="shared" si="38"/>
        <v>-716</v>
      </c>
      <c r="L76" s="163">
        <f t="shared" si="39"/>
        <v>-1334</v>
      </c>
      <c r="M76" s="164">
        <f t="shared" si="36"/>
        <v>8.2005097146752582E-5</v>
      </c>
    </row>
    <row r="77" spans="2:13" x14ac:dyDescent="0.25">
      <c r="B77" s="168" t="s">
        <v>145</v>
      </c>
      <c r="C77" s="169">
        <f t="shared" ref="C77:H77" si="41">C69-SUM(C70:C76)</f>
        <v>21151</v>
      </c>
      <c r="D77" s="169">
        <f t="shared" si="41"/>
        <v>19145</v>
      </c>
      <c r="E77" s="169">
        <f t="shared" si="41"/>
        <v>4954</v>
      </c>
      <c r="F77" s="169">
        <f t="shared" si="41"/>
        <v>24894</v>
      </c>
      <c r="G77" s="169">
        <f t="shared" si="41"/>
        <v>37093</v>
      </c>
      <c r="H77" s="169">
        <f t="shared" si="41"/>
        <v>42034</v>
      </c>
      <c r="I77" s="171">
        <f t="shared" si="40"/>
        <v>0.13320572614779058</v>
      </c>
      <c r="J77" s="170">
        <f t="shared" si="37"/>
        <v>1.1955601984852442</v>
      </c>
      <c r="K77" s="168">
        <f>H77-G77</f>
        <v>4941</v>
      </c>
      <c r="L77" s="169">
        <f t="shared" si="39"/>
        <v>22889</v>
      </c>
      <c r="M77" s="170">
        <f t="shared" si="36"/>
        <v>1.1724497460770741E-2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C80+C83</f>
        <v>545444</v>
      </c>
      <c r="D79" s="176">
        <f t="shared" ref="D79:H79" si="42">D80+D83</f>
        <v>528667</v>
      </c>
      <c r="E79" s="176">
        <f t="shared" si="42"/>
        <v>158448</v>
      </c>
      <c r="F79" s="176">
        <f t="shared" si="42"/>
        <v>474438</v>
      </c>
      <c r="G79" s="176">
        <f t="shared" si="42"/>
        <v>546108</v>
      </c>
      <c r="H79" s="176">
        <f t="shared" si="42"/>
        <v>623726</v>
      </c>
      <c r="I79" s="177">
        <f>IFERROR(H79/G79-1,"-")</f>
        <v>0.14212939565067706</v>
      </c>
      <c r="J79" s="177">
        <f>IFERROR(H79/D79-1,"-")</f>
        <v>0.17980883996920549</v>
      </c>
      <c r="K79" s="176">
        <f>H79-G79</f>
        <v>77618</v>
      </c>
      <c r="L79" s="176">
        <f>H79-D79</f>
        <v>95059</v>
      </c>
      <c r="M79" s="177">
        <f t="shared" ref="M79:M91" si="43">H79/H$9</f>
        <v>0.17397520824134491</v>
      </c>
    </row>
    <row r="80" spans="2:13" x14ac:dyDescent="0.25">
      <c r="B80" s="157" t="s">
        <v>97</v>
      </c>
      <c r="C80" s="158">
        <v>247588</v>
      </c>
      <c r="D80" s="158">
        <v>245409</v>
      </c>
      <c r="E80" s="158">
        <v>71318</v>
      </c>
      <c r="F80" s="158">
        <v>241565</v>
      </c>
      <c r="G80" s="158">
        <v>247252</v>
      </c>
      <c r="H80" s="158">
        <v>261668</v>
      </c>
      <c r="I80" s="160">
        <f>IFERROR(H80/G80-1,"-")</f>
        <v>5.8304887321437349E-2</v>
      </c>
      <c r="J80" s="159">
        <f t="shared" ref="J80:J91" si="44">IFERROR(H80/D80-1,"-")</f>
        <v>6.6252663920231214E-2</v>
      </c>
      <c r="K80" s="157">
        <f t="shared" ref="K80:K90" si="45">H80-G80</f>
        <v>14416</v>
      </c>
      <c r="L80" s="158">
        <f t="shared" ref="L80:L91" si="46">H80-D80</f>
        <v>16259</v>
      </c>
      <c r="M80" s="159">
        <f t="shared" si="43"/>
        <v>7.2986767891824678E-2</v>
      </c>
    </row>
    <row r="81" spans="2:13" x14ac:dyDescent="0.25">
      <c r="B81" s="162" t="s">
        <v>103</v>
      </c>
      <c r="C81" s="163">
        <v>57903</v>
      </c>
      <c r="D81" s="163">
        <v>42844</v>
      </c>
      <c r="E81" s="163">
        <v>15674</v>
      </c>
      <c r="F81" s="163">
        <v>58745</v>
      </c>
      <c r="G81" s="163">
        <v>53278</v>
      </c>
      <c r="H81" s="163">
        <v>63808</v>
      </c>
      <c r="I81" s="165">
        <f>IFERROR(H81/G81-1,"-")</f>
        <v>0.19764255414993048</v>
      </c>
      <c r="J81" s="164">
        <f t="shared" si="44"/>
        <v>0.48931005508355896</v>
      </c>
      <c r="K81" s="162">
        <f t="shared" si="45"/>
        <v>10530</v>
      </c>
      <c r="L81" s="163">
        <f t="shared" si="46"/>
        <v>20964</v>
      </c>
      <c r="M81" s="164">
        <f t="shared" si="43"/>
        <v>1.7797895369863908E-2</v>
      </c>
    </row>
    <row r="82" spans="2:13" x14ac:dyDescent="0.25">
      <c r="B82" s="162" t="s">
        <v>100</v>
      </c>
      <c r="C82" s="163">
        <v>189685</v>
      </c>
      <c r="D82" s="163">
        <v>202565</v>
      </c>
      <c r="E82" s="163">
        <v>55644</v>
      </c>
      <c r="F82" s="163">
        <v>182820</v>
      </c>
      <c r="G82" s="163">
        <v>193974</v>
      </c>
      <c r="H82" s="163">
        <v>197860</v>
      </c>
      <c r="I82" s="165">
        <f>IFERROR(H82/G82-1,"-")</f>
        <v>2.0033612752224483E-2</v>
      </c>
      <c r="J82" s="164">
        <f t="shared" si="44"/>
        <v>-2.3227112284945561E-2</v>
      </c>
      <c r="K82" s="162">
        <f t="shared" si="45"/>
        <v>3886</v>
      </c>
      <c r="L82" s="163">
        <f t="shared" si="46"/>
        <v>-4705</v>
      </c>
      <c r="M82" s="164">
        <f t="shared" si="43"/>
        <v>5.5188872521960773E-2</v>
      </c>
    </row>
    <row r="83" spans="2:13" x14ac:dyDescent="0.25">
      <c r="B83" s="157" t="s">
        <v>107</v>
      </c>
      <c r="C83" s="158">
        <v>297856</v>
      </c>
      <c r="D83" s="158">
        <v>283258</v>
      </c>
      <c r="E83" s="158">
        <v>87130</v>
      </c>
      <c r="F83" s="158">
        <v>232873</v>
      </c>
      <c r="G83" s="158">
        <v>298856</v>
      </c>
      <c r="H83" s="158">
        <v>362058</v>
      </c>
      <c r="I83" s="160">
        <f>IFERROR(H83/G83-1,"-")</f>
        <v>0.21147977621329339</v>
      </c>
      <c r="J83" s="159">
        <f t="shared" si="44"/>
        <v>0.27819161329953612</v>
      </c>
      <c r="K83" s="157">
        <f t="shared" si="45"/>
        <v>63202</v>
      </c>
      <c r="L83" s="158">
        <f t="shared" si="46"/>
        <v>78800</v>
      </c>
      <c r="M83" s="159">
        <f t="shared" si="43"/>
        <v>0.10098844034952023</v>
      </c>
    </row>
    <row r="84" spans="2:13" x14ac:dyDescent="0.25">
      <c r="B84" s="162" t="s">
        <v>110</v>
      </c>
      <c r="C84" s="163">
        <v>45099</v>
      </c>
      <c r="D84" s="163">
        <v>52180</v>
      </c>
      <c r="E84" s="163">
        <v>16702</v>
      </c>
      <c r="F84" s="163">
        <v>50190</v>
      </c>
      <c r="G84" s="163">
        <v>66769</v>
      </c>
      <c r="H84" s="163">
        <v>80259</v>
      </c>
      <c r="I84" s="165">
        <f t="shared" ref="I84:I91" si="47">IFERROR(H84/G84-1,"-")</f>
        <v>0.2020398688013898</v>
      </c>
      <c r="J84" s="164">
        <f t="shared" si="44"/>
        <v>0.53811805289382897</v>
      </c>
      <c r="K84" s="162">
        <f t="shared" si="45"/>
        <v>13490</v>
      </c>
      <c r="L84" s="163">
        <f t="shared" si="46"/>
        <v>28079</v>
      </c>
      <c r="M84" s="164">
        <f t="shared" si="43"/>
        <v>2.2386554734357876E-2</v>
      </c>
    </row>
    <row r="85" spans="2:13" x14ac:dyDescent="0.25">
      <c r="B85" s="162" t="s">
        <v>113</v>
      </c>
      <c r="C85" s="163">
        <v>137135</v>
      </c>
      <c r="D85" s="163">
        <v>112762</v>
      </c>
      <c r="E85" s="163">
        <v>30438</v>
      </c>
      <c r="F85" s="163">
        <v>74314</v>
      </c>
      <c r="G85" s="163">
        <v>86906</v>
      </c>
      <c r="H85" s="163">
        <v>96971</v>
      </c>
      <c r="I85" s="165">
        <f t="shared" si="47"/>
        <v>0.11581478839205572</v>
      </c>
      <c r="J85" s="164">
        <f t="shared" si="44"/>
        <v>-0.14003831077845375</v>
      </c>
      <c r="K85" s="162">
        <f t="shared" si="45"/>
        <v>10065</v>
      </c>
      <c r="L85" s="163">
        <f t="shared" si="46"/>
        <v>-15791</v>
      </c>
      <c r="M85" s="164">
        <f t="shared" si="43"/>
        <v>2.7048014542237226E-2</v>
      </c>
    </row>
    <row r="86" spans="2:13" x14ac:dyDescent="0.25">
      <c r="B86" s="162" t="s">
        <v>116</v>
      </c>
      <c r="C86" s="163">
        <v>15388</v>
      </c>
      <c r="D86" s="163">
        <v>17712</v>
      </c>
      <c r="E86" s="163">
        <v>6394</v>
      </c>
      <c r="F86" s="163">
        <v>21266</v>
      </c>
      <c r="G86" s="163">
        <v>31345</v>
      </c>
      <c r="H86" s="163">
        <v>45031</v>
      </c>
      <c r="I86" s="165">
        <f t="shared" si="47"/>
        <v>0.43662466103046738</v>
      </c>
      <c r="J86" s="164">
        <f t="shared" si="44"/>
        <v>1.5424006323396569</v>
      </c>
      <c r="K86" s="162">
        <f t="shared" si="45"/>
        <v>13686</v>
      </c>
      <c r="L86" s="163">
        <f t="shared" si="46"/>
        <v>27319</v>
      </c>
      <c r="M86" s="164">
        <f t="shared" si="43"/>
        <v>1.2560447379644272E-2</v>
      </c>
    </row>
    <row r="87" spans="2:13" x14ac:dyDescent="0.25">
      <c r="B87" s="162" t="s">
        <v>123</v>
      </c>
      <c r="C87" s="163">
        <v>6654</v>
      </c>
      <c r="D87" s="163">
        <v>5284</v>
      </c>
      <c r="E87" s="163">
        <v>1378</v>
      </c>
      <c r="F87" s="163">
        <v>4404</v>
      </c>
      <c r="G87" s="163">
        <v>5923</v>
      </c>
      <c r="H87" s="163">
        <v>10603</v>
      </c>
      <c r="I87" s="165">
        <f t="shared" si="47"/>
        <v>0.79014013169002184</v>
      </c>
      <c r="J87" s="164">
        <f t="shared" si="44"/>
        <v>1.0066237698713096</v>
      </c>
      <c r="K87" s="162">
        <f t="shared" si="45"/>
        <v>4680</v>
      </c>
      <c r="L87" s="163">
        <f t="shared" si="46"/>
        <v>5319</v>
      </c>
      <c r="M87" s="164">
        <f t="shared" si="43"/>
        <v>2.9574831464184272E-3</v>
      </c>
    </row>
    <row r="88" spans="2:13" x14ac:dyDescent="0.25">
      <c r="B88" s="162" t="s">
        <v>119</v>
      </c>
      <c r="C88" s="163">
        <v>5122</v>
      </c>
      <c r="D88" s="163">
        <v>4775</v>
      </c>
      <c r="E88" s="163">
        <v>1711</v>
      </c>
      <c r="F88" s="163">
        <v>4021</v>
      </c>
      <c r="G88" s="163">
        <v>5226</v>
      </c>
      <c r="H88" s="163">
        <v>6583</v>
      </c>
      <c r="I88" s="165">
        <f t="shared" si="47"/>
        <v>0.25966322234978945</v>
      </c>
      <c r="J88" s="164">
        <f t="shared" si="44"/>
        <v>0.37863874345549742</v>
      </c>
      <c r="K88" s="162">
        <f t="shared" si="45"/>
        <v>1357</v>
      </c>
      <c r="L88" s="163">
        <f t="shared" si="46"/>
        <v>1808</v>
      </c>
      <c r="M88" s="164">
        <f t="shared" si="43"/>
        <v>1.8361889609424227E-3</v>
      </c>
    </row>
    <row r="89" spans="2:13" x14ac:dyDescent="0.25">
      <c r="B89" s="162" t="s">
        <v>128</v>
      </c>
      <c r="C89" s="163">
        <v>2409</v>
      </c>
      <c r="D89" s="163">
        <v>2829</v>
      </c>
      <c r="E89" s="163">
        <v>1700</v>
      </c>
      <c r="F89" s="163">
        <v>2248</v>
      </c>
      <c r="G89" s="163">
        <v>2813</v>
      </c>
      <c r="H89" s="163">
        <v>2776</v>
      </c>
      <c r="I89" s="165">
        <f t="shared" si="47"/>
        <v>-1.315321720583007E-2</v>
      </c>
      <c r="J89" s="164">
        <f t="shared" si="44"/>
        <v>-1.8734535171438638E-2</v>
      </c>
      <c r="K89" s="162">
        <f t="shared" si="45"/>
        <v>-37</v>
      </c>
      <c r="L89" s="163">
        <f t="shared" si="46"/>
        <v>-53</v>
      </c>
      <c r="M89" s="164">
        <f t="shared" si="43"/>
        <v>7.7430663156253458E-4</v>
      </c>
    </row>
    <row r="90" spans="2:13" x14ac:dyDescent="0.25">
      <c r="B90" s="162" t="s">
        <v>131</v>
      </c>
      <c r="C90" s="163">
        <v>5374</v>
      </c>
      <c r="D90" s="163">
        <v>4552</v>
      </c>
      <c r="E90" s="163">
        <v>2305</v>
      </c>
      <c r="F90" s="163">
        <v>2283</v>
      </c>
      <c r="G90" s="163">
        <v>3032</v>
      </c>
      <c r="H90" s="163">
        <v>3380</v>
      </c>
      <c r="I90" s="165">
        <f t="shared" si="47"/>
        <v>0.11477572559366744</v>
      </c>
      <c r="J90" s="164">
        <f t="shared" si="44"/>
        <v>-0.25746924428822493</v>
      </c>
      <c r="K90" s="162">
        <f t="shared" si="45"/>
        <v>348</v>
      </c>
      <c r="L90" s="163">
        <f t="shared" si="46"/>
        <v>-1172</v>
      </c>
      <c r="M90" s="164">
        <f t="shared" si="43"/>
        <v>9.4277968828579504E-4</v>
      </c>
    </row>
    <row r="91" spans="2:13" x14ac:dyDescent="0.25">
      <c r="B91" s="168" t="s">
        <v>145</v>
      </c>
      <c r="C91" s="169">
        <f t="shared" ref="C91:H91" si="48">C83-SUM(C84:C90)</f>
        <v>80675</v>
      </c>
      <c r="D91" s="169">
        <f t="shared" si="48"/>
        <v>83164</v>
      </c>
      <c r="E91" s="169">
        <f t="shared" si="48"/>
        <v>26502</v>
      </c>
      <c r="F91" s="169">
        <f t="shared" si="48"/>
        <v>74147</v>
      </c>
      <c r="G91" s="169">
        <f t="shared" si="48"/>
        <v>96842</v>
      </c>
      <c r="H91" s="169">
        <f t="shared" si="48"/>
        <v>116455</v>
      </c>
      <c r="I91" s="171">
        <f t="shared" si="47"/>
        <v>0.20252576361496044</v>
      </c>
      <c r="J91" s="170">
        <f t="shared" si="44"/>
        <v>0.40030542061468899</v>
      </c>
      <c r="K91" s="168">
        <f>H91-G91</f>
        <v>19613</v>
      </c>
      <c r="L91" s="169">
        <f t="shared" si="46"/>
        <v>33291</v>
      </c>
      <c r="M91" s="170">
        <f t="shared" si="43"/>
        <v>3.2482665266071672E-2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>
        <f>C94+C97</f>
        <v>43271</v>
      </c>
      <c r="D93" s="176">
        <f t="shared" ref="D93:H93" si="49">D94+D97</f>
        <v>44100</v>
      </c>
      <c r="E93" s="176">
        <f t="shared" si="49"/>
        <v>19059</v>
      </c>
      <c r="F93" s="176">
        <f t="shared" si="49"/>
        <v>41481</v>
      </c>
      <c r="G93" s="176">
        <f t="shared" si="49"/>
        <v>48608</v>
      </c>
      <c r="H93" s="176">
        <f t="shared" si="49"/>
        <v>46696</v>
      </c>
      <c r="I93" s="177">
        <f>IFERROR(H93/G93-1,"-")</f>
        <v>-3.9335088874259405E-2</v>
      </c>
      <c r="J93" s="177">
        <f>IFERROR(H93/D93-1,"-")</f>
        <v>5.8866213151927527E-2</v>
      </c>
      <c r="K93" s="176">
        <f>H93-G93</f>
        <v>-1912</v>
      </c>
      <c r="L93" s="176">
        <f>H93-D93</f>
        <v>2596</v>
      </c>
      <c r="M93" s="177">
        <f t="shared" ref="M93:M105" si="50">H93/H$9</f>
        <v>1.3024864001240677E-2</v>
      </c>
    </row>
    <row r="94" spans="2:13" x14ac:dyDescent="0.25">
      <c r="B94" s="157" t="s">
        <v>97</v>
      </c>
      <c r="C94" s="158">
        <v>27639</v>
      </c>
      <c r="D94" s="158">
        <v>29398</v>
      </c>
      <c r="E94" s="158">
        <v>12382</v>
      </c>
      <c r="F94" s="158">
        <v>27294</v>
      </c>
      <c r="G94" s="158">
        <v>32685</v>
      </c>
      <c r="H94" s="158">
        <v>29315</v>
      </c>
      <c r="I94" s="160">
        <f>IFERROR(H94/G94-1,"-")</f>
        <v>-0.1031054000305951</v>
      </c>
      <c r="J94" s="159">
        <f t="shared" ref="J94:J105" si="51">IFERROR(H94/D94-1,"-")</f>
        <v>-2.8233213143751268E-3</v>
      </c>
      <c r="K94" s="157">
        <f t="shared" ref="K94:K104" si="52">H94-G94</f>
        <v>-3370</v>
      </c>
      <c r="L94" s="158">
        <f t="shared" ref="L94:L105" si="53">H94-D94</f>
        <v>-83</v>
      </c>
      <c r="M94" s="159">
        <f t="shared" si="50"/>
        <v>8.1768007580171834E-3</v>
      </c>
    </row>
    <row r="95" spans="2:13" x14ac:dyDescent="0.25">
      <c r="B95" s="162" t="s">
        <v>103</v>
      </c>
      <c r="C95" s="163">
        <v>13429</v>
      </c>
      <c r="D95" s="163">
        <v>14577</v>
      </c>
      <c r="E95" s="163">
        <v>6489</v>
      </c>
      <c r="F95" s="163">
        <v>12915</v>
      </c>
      <c r="G95" s="163">
        <v>10196</v>
      </c>
      <c r="H95" s="163">
        <v>9167</v>
      </c>
      <c r="I95" s="165">
        <f>IFERROR(H95/G95-1,"-")</f>
        <v>-0.10092193016869355</v>
      </c>
      <c r="J95" s="164">
        <f t="shared" si="51"/>
        <v>-0.37113260616038968</v>
      </c>
      <c r="K95" s="162">
        <f t="shared" si="52"/>
        <v>-1029</v>
      </c>
      <c r="L95" s="163">
        <f t="shared" si="53"/>
        <v>-5410</v>
      </c>
      <c r="M95" s="164">
        <f t="shared" si="50"/>
        <v>2.5569412433478944E-3</v>
      </c>
    </row>
    <row r="96" spans="2:13" x14ac:dyDescent="0.25">
      <c r="B96" s="162" t="s">
        <v>100</v>
      </c>
      <c r="C96" s="163">
        <v>14210</v>
      </c>
      <c r="D96" s="163">
        <v>14821</v>
      </c>
      <c r="E96" s="163">
        <v>5893</v>
      </c>
      <c r="F96" s="163">
        <v>14379</v>
      </c>
      <c r="G96" s="163">
        <v>22489</v>
      </c>
      <c r="H96" s="163">
        <v>20148</v>
      </c>
      <c r="I96" s="165">
        <f>IFERROR(H96/G96-1,"-")</f>
        <v>-0.10409533549735428</v>
      </c>
      <c r="J96" s="164">
        <f t="shared" si="51"/>
        <v>0.35942244113082777</v>
      </c>
      <c r="K96" s="162">
        <f t="shared" si="52"/>
        <v>-2341</v>
      </c>
      <c r="L96" s="163">
        <f t="shared" si="53"/>
        <v>5327</v>
      </c>
      <c r="M96" s="164">
        <f t="shared" si="50"/>
        <v>5.6198595146692894E-3</v>
      </c>
    </row>
    <row r="97" spans="2:13" x14ac:dyDescent="0.25">
      <c r="B97" s="157" t="s">
        <v>107</v>
      </c>
      <c r="C97" s="158">
        <v>15632</v>
      </c>
      <c r="D97" s="158">
        <v>14702</v>
      </c>
      <c r="E97" s="158">
        <v>6677</v>
      </c>
      <c r="F97" s="158">
        <v>14187</v>
      </c>
      <c r="G97" s="158">
        <v>15923</v>
      </c>
      <c r="H97" s="158">
        <v>17381</v>
      </c>
      <c r="I97" s="160">
        <f>IFERROR(H97/G97-1,"-")</f>
        <v>9.156565973748676E-2</v>
      </c>
      <c r="J97" s="159">
        <f t="shared" si="51"/>
        <v>0.18222010610801243</v>
      </c>
      <c r="K97" s="157">
        <f t="shared" si="52"/>
        <v>1458</v>
      </c>
      <c r="L97" s="158">
        <f t="shared" si="53"/>
        <v>2679</v>
      </c>
      <c r="M97" s="159">
        <f t="shared" si="50"/>
        <v>4.8480632432234922E-3</v>
      </c>
    </row>
    <row r="98" spans="2:13" x14ac:dyDescent="0.25">
      <c r="B98" s="162" t="s">
        <v>110</v>
      </c>
      <c r="C98" s="163">
        <v>1828</v>
      </c>
      <c r="D98" s="163">
        <v>1911</v>
      </c>
      <c r="E98" s="163">
        <v>1092</v>
      </c>
      <c r="F98" s="163">
        <v>1836</v>
      </c>
      <c r="G98" s="163">
        <v>2198</v>
      </c>
      <c r="H98" s="163">
        <v>2450</v>
      </c>
      <c r="I98" s="165">
        <f t="shared" ref="I98:I105" si="54">IFERROR(H98/G98-1,"-")</f>
        <v>0.11464968152866239</v>
      </c>
      <c r="J98" s="164">
        <f t="shared" si="51"/>
        <v>0.28205128205128216</v>
      </c>
      <c r="K98" s="162">
        <f t="shared" si="52"/>
        <v>252</v>
      </c>
      <c r="L98" s="163">
        <f t="shared" si="53"/>
        <v>539</v>
      </c>
      <c r="M98" s="164">
        <f t="shared" si="50"/>
        <v>6.8337580955627158E-4</v>
      </c>
    </row>
    <row r="99" spans="2:13" x14ac:dyDescent="0.25">
      <c r="B99" s="162" t="s">
        <v>113</v>
      </c>
      <c r="C99" s="163">
        <v>3450</v>
      </c>
      <c r="D99" s="163">
        <v>2990</v>
      </c>
      <c r="E99" s="163">
        <v>1239</v>
      </c>
      <c r="F99" s="163">
        <v>2714</v>
      </c>
      <c r="G99" s="163">
        <v>2893</v>
      </c>
      <c r="H99" s="163">
        <v>3315</v>
      </c>
      <c r="I99" s="165">
        <f t="shared" si="54"/>
        <v>0.14586933978568961</v>
      </c>
      <c r="J99" s="164">
        <f t="shared" si="51"/>
        <v>0.10869565217391308</v>
      </c>
      <c r="K99" s="162">
        <f t="shared" si="52"/>
        <v>422</v>
      </c>
      <c r="L99" s="163">
        <f t="shared" si="53"/>
        <v>325</v>
      </c>
      <c r="M99" s="164">
        <f t="shared" si="50"/>
        <v>9.2464930966491431E-4</v>
      </c>
    </row>
    <row r="100" spans="2:13" x14ac:dyDescent="0.25">
      <c r="B100" s="162" t="s">
        <v>116</v>
      </c>
      <c r="C100" s="163">
        <v>3490</v>
      </c>
      <c r="D100" s="163">
        <v>3138</v>
      </c>
      <c r="E100" s="163">
        <v>1648</v>
      </c>
      <c r="F100" s="163">
        <v>2766</v>
      </c>
      <c r="G100" s="163">
        <v>3129</v>
      </c>
      <c r="H100" s="163">
        <v>3038</v>
      </c>
      <c r="I100" s="165">
        <f t="shared" si="54"/>
        <v>-2.9082774049216997E-2</v>
      </c>
      <c r="J100" s="164">
        <f t="shared" si="51"/>
        <v>-3.1867431485022357E-2</v>
      </c>
      <c r="K100" s="162">
        <f t="shared" si="52"/>
        <v>-91</v>
      </c>
      <c r="L100" s="163">
        <f t="shared" si="53"/>
        <v>-100</v>
      </c>
      <c r="M100" s="164">
        <f t="shared" si="50"/>
        <v>8.4738600384977672E-4</v>
      </c>
    </row>
    <row r="101" spans="2:13" x14ac:dyDescent="0.25">
      <c r="B101" s="162" t="s">
        <v>123</v>
      </c>
      <c r="C101" s="163">
        <v>420</v>
      </c>
      <c r="D101" s="163">
        <v>513</v>
      </c>
      <c r="E101" s="163">
        <v>284</v>
      </c>
      <c r="F101" s="163">
        <v>958</v>
      </c>
      <c r="G101" s="163">
        <v>711</v>
      </c>
      <c r="H101" s="163">
        <v>780</v>
      </c>
      <c r="I101" s="165">
        <f t="shared" si="54"/>
        <v>9.704641350210963E-2</v>
      </c>
      <c r="J101" s="164">
        <f t="shared" si="51"/>
        <v>0.52046783625730986</v>
      </c>
      <c r="K101" s="162">
        <f t="shared" si="52"/>
        <v>69</v>
      </c>
      <c r="L101" s="163">
        <f t="shared" si="53"/>
        <v>267</v>
      </c>
      <c r="M101" s="164">
        <f t="shared" si="50"/>
        <v>2.1756454345056808E-4</v>
      </c>
    </row>
    <row r="102" spans="2:13" x14ac:dyDescent="0.25">
      <c r="B102" s="162" t="s">
        <v>119</v>
      </c>
      <c r="C102" s="163">
        <v>379</v>
      </c>
      <c r="D102" s="163">
        <v>400</v>
      </c>
      <c r="E102" s="163">
        <v>256</v>
      </c>
      <c r="F102" s="163">
        <v>560</v>
      </c>
      <c r="G102" s="163">
        <v>466</v>
      </c>
      <c r="H102" s="163">
        <v>696</v>
      </c>
      <c r="I102" s="165">
        <f t="shared" si="54"/>
        <v>0.49356223175965663</v>
      </c>
      <c r="J102" s="164">
        <f t="shared" si="51"/>
        <v>0.74</v>
      </c>
      <c r="K102" s="162">
        <f t="shared" si="52"/>
        <v>230</v>
      </c>
      <c r="L102" s="163">
        <f t="shared" si="53"/>
        <v>296</v>
      </c>
      <c r="M102" s="164">
        <f t="shared" si="50"/>
        <v>1.9413451569435305E-4</v>
      </c>
    </row>
    <row r="103" spans="2:13" x14ac:dyDescent="0.25">
      <c r="B103" s="162" t="s">
        <v>128</v>
      </c>
      <c r="C103" s="163">
        <v>106</v>
      </c>
      <c r="D103" s="163">
        <v>119</v>
      </c>
      <c r="E103" s="163">
        <v>114</v>
      </c>
      <c r="F103" s="163">
        <v>236</v>
      </c>
      <c r="G103" s="163">
        <v>112</v>
      </c>
      <c r="H103" s="163">
        <v>188</v>
      </c>
      <c r="I103" s="165">
        <f t="shared" si="54"/>
        <v>0.6785714285714286</v>
      </c>
      <c r="J103" s="164">
        <f t="shared" si="51"/>
        <v>0.57983193277310918</v>
      </c>
      <c r="K103" s="162">
        <f t="shared" si="52"/>
        <v>76</v>
      </c>
      <c r="L103" s="163">
        <f t="shared" si="53"/>
        <v>69</v>
      </c>
      <c r="M103" s="164">
        <f t="shared" si="50"/>
        <v>5.2438633549624101E-5</v>
      </c>
    </row>
    <row r="104" spans="2:13" x14ac:dyDescent="0.25">
      <c r="B104" s="162" t="s">
        <v>131</v>
      </c>
      <c r="C104" s="163">
        <v>247</v>
      </c>
      <c r="D104" s="163">
        <v>168</v>
      </c>
      <c r="E104" s="163">
        <v>70</v>
      </c>
      <c r="F104" s="163">
        <v>125</v>
      </c>
      <c r="G104" s="163">
        <v>206</v>
      </c>
      <c r="H104" s="163">
        <v>308</v>
      </c>
      <c r="I104" s="165">
        <f t="shared" si="54"/>
        <v>0.49514563106796117</v>
      </c>
      <c r="J104" s="164">
        <f t="shared" si="51"/>
        <v>0.83333333333333326</v>
      </c>
      <c r="K104" s="162">
        <f t="shared" si="52"/>
        <v>102</v>
      </c>
      <c r="L104" s="163">
        <f t="shared" si="53"/>
        <v>140</v>
      </c>
      <c r="M104" s="164">
        <f t="shared" si="50"/>
        <v>8.5910101772788421E-5</v>
      </c>
    </row>
    <row r="105" spans="2:13" x14ac:dyDescent="0.25">
      <c r="B105" s="168" t="s">
        <v>145</v>
      </c>
      <c r="C105" s="169">
        <f t="shared" ref="C105:H105" si="55">C97-SUM(C98:C104)</f>
        <v>5712</v>
      </c>
      <c r="D105" s="169">
        <f t="shared" si="55"/>
        <v>5463</v>
      </c>
      <c r="E105" s="169">
        <f t="shared" si="55"/>
        <v>1974</v>
      </c>
      <c r="F105" s="169">
        <f t="shared" si="55"/>
        <v>4992</v>
      </c>
      <c r="G105" s="169">
        <f t="shared" si="55"/>
        <v>6208</v>
      </c>
      <c r="H105" s="169">
        <f t="shared" si="55"/>
        <v>6606</v>
      </c>
      <c r="I105" s="171">
        <f t="shared" si="54"/>
        <v>6.4110824742268147E-2</v>
      </c>
      <c r="J105" s="170">
        <f t="shared" si="51"/>
        <v>0.20922570016474462</v>
      </c>
      <c r="K105" s="168">
        <f>H105-G105</f>
        <v>398</v>
      </c>
      <c r="L105" s="169">
        <f t="shared" si="53"/>
        <v>1143</v>
      </c>
      <c r="M105" s="170">
        <f t="shared" si="50"/>
        <v>1.8426043256851959E-3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C108+C111</f>
        <v>71175</v>
      </c>
      <c r="D107" s="176">
        <f t="shared" ref="D107:H107" si="56">D108+D111</f>
        <v>70163</v>
      </c>
      <c r="E107" s="176">
        <f t="shared" si="56"/>
        <v>50483</v>
      </c>
      <c r="F107" s="176">
        <f t="shared" si="56"/>
        <v>142029</v>
      </c>
      <c r="G107" s="176">
        <f t="shared" si="56"/>
        <v>186898</v>
      </c>
      <c r="H107" s="176">
        <f t="shared" si="56"/>
        <v>175551</v>
      </c>
      <c r="I107" s="177">
        <f>IFERROR(H107/G107-1,"-")</f>
        <v>-6.0712260163297671E-2</v>
      </c>
      <c r="J107" s="177">
        <f>IFERROR(H107/D107-1,"-")</f>
        <v>1.5020452375183502</v>
      </c>
      <c r="K107" s="176">
        <f>H107-G107</f>
        <v>-11347</v>
      </c>
      <c r="L107" s="176">
        <f>H107-D107</f>
        <v>105388</v>
      </c>
      <c r="M107" s="177">
        <f t="shared" ref="M107:M119" si="57">H107/H$9</f>
        <v>4.8966247650372663E-2</v>
      </c>
    </row>
    <row r="108" spans="2:13" x14ac:dyDescent="0.25">
      <c r="B108" s="157" t="s">
        <v>97</v>
      </c>
      <c r="C108" s="158">
        <v>13871</v>
      </c>
      <c r="D108" s="158">
        <v>14754</v>
      </c>
      <c r="E108" s="158">
        <v>24639</v>
      </c>
      <c r="F108" s="158">
        <v>35155</v>
      </c>
      <c r="G108" s="158">
        <v>42777</v>
      </c>
      <c r="H108" s="158">
        <v>38573</v>
      </c>
      <c r="I108" s="160">
        <f>IFERROR(H108/G108-1,"-")</f>
        <v>-9.8277111531897998E-2</v>
      </c>
      <c r="J108" s="159">
        <f t="shared" ref="J108:J119" si="58">IFERROR(H108/D108-1,"-")</f>
        <v>1.6144096516198996</v>
      </c>
      <c r="K108" s="157">
        <f t="shared" ref="K108:K118" si="59">H108-G108</f>
        <v>-4204</v>
      </c>
      <c r="L108" s="158">
        <f t="shared" ref="L108:L119" si="60">H108-D108</f>
        <v>23819</v>
      </c>
      <c r="M108" s="159">
        <f t="shared" si="57"/>
        <v>1.0759124531434312E-2</v>
      </c>
    </row>
    <row r="109" spans="2:13" x14ac:dyDescent="0.25">
      <c r="B109" s="162" t="s">
        <v>103</v>
      </c>
      <c r="C109" s="163">
        <v>2462</v>
      </c>
      <c r="D109" s="163">
        <v>2706</v>
      </c>
      <c r="E109" s="163">
        <v>1147</v>
      </c>
      <c r="F109" s="163">
        <v>9838</v>
      </c>
      <c r="G109" s="163">
        <v>13530</v>
      </c>
      <c r="H109" s="163">
        <v>11111</v>
      </c>
      <c r="I109" s="165">
        <f>IFERROR(H109/G109-1,"-")</f>
        <v>-0.17878787878787883</v>
      </c>
      <c r="J109" s="164">
        <f t="shared" si="58"/>
        <v>3.1060606060606064</v>
      </c>
      <c r="K109" s="162">
        <f t="shared" si="59"/>
        <v>-2419</v>
      </c>
      <c r="L109" s="163">
        <f t="shared" si="60"/>
        <v>8405</v>
      </c>
      <c r="M109" s="164">
        <f t="shared" si="57"/>
        <v>3.0991790285631563E-3</v>
      </c>
    </row>
    <row r="110" spans="2:13" x14ac:dyDescent="0.25">
      <c r="B110" s="162" t="s">
        <v>100</v>
      </c>
      <c r="C110" s="163">
        <v>11409</v>
      </c>
      <c r="D110" s="163">
        <v>12048</v>
      </c>
      <c r="E110" s="163">
        <v>23492</v>
      </c>
      <c r="F110" s="163">
        <v>25317</v>
      </c>
      <c r="G110" s="163">
        <v>29247</v>
      </c>
      <c r="H110" s="163">
        <v>27462</v>
      </c>
      <c r="I110" s="165">
        <f>IFERROR(H110/G110-1,"-")</f>
        <v>-6.1031900707764875E-2</v>
      </c>
      <c r="J110" s="164">
        <f t="shared" si="58"/>
        <v>1.279382470119522</v>
      </c>
      <c r="K110" s="162">
        <f t="shared" si="59"/>
        <v>-1785</v>
      </c>
      <c r="L110" s="163">
        <f t="shared" si="60"/>
        <v>15414</v>
      </c>
      <c r="M110" s="164">
        <f t="shared" si="57"/>
        <v>7.6599455028711549E-3</v>
      </c>
    </row>
    <row r="111" spans="2:13" x14ac:dyDescent="0.25">
      <c r="B111" s="157" t="s">
        <v>107</v>
      </c>
      <c r="C111" s="158">
        <v>57304</v>
      </c>
      <c r="D111" s="158">
        <v>55409</v>
      </c>
      <c r="E111" s="158">
        <v>25844</v>
      </c>
      <c r="F111" s="158">
        <v>106874</v>
      </c>
      <c r="G111" s="158">
        <v>144121</v>
      </c>
      <c r="H111" s="158">
        <v>136978</v>
      </c>
      <c r="I111" s="160">
        <f>IFERROR(H111/G111-1,"-")</f>
        <v>-4.9562520382178898E-2</v>
      </c>
      <c r="J111" s="159">
        <f t="shared" si="58"/>
        <v>1.4721254669818982</v>
      </c>
      <c r="K111" s="157">
        <f t="shared" si="59"/>
        <v>-7143</v>
      </c>
      <c r="L111" s="158">
        <f t="shared" si="60"/>
        <v>81569</v>
      </c>
      <c r="M111" s="159">
        <f t="shared" si="57"/>
        <v>3.8207123118938355E-2</v>
      </c>
    </row>
    <row r="112" spans="2:13" x14ac:dyDescent="0.25">
      <c r="B112" s="162" t="s">
        <v>110</v>
      </c>
      <c r="C112" s="163">
        <v>30373</v>
      </c>
      <c r="D112" s="163">
        <v>31174</v>
      </c>
      <c r="E112" s="163">
        <v>12927</v>
      </c>
      <c r="F112" s="163">
        <v>65016</v>
      </c>
      <c r="G112" s="163">
        <v>96402</v>
      </c>
      <c r="H112" s="163">
        <v>85963</v>
      </c>
      <c r="I112" s="165">
        <f t="shared" ref="I112:I119" si="61">IFERROR(H112/G112-1,"-")</f>
        <v>-0.10828613514242447</v>
      </c>
      <c r="J112" s="164">
        <f t="shared" si="58"/>
        <v>1.7575222942195419</v>
      </c>
      <c r="K112" s="162">
        <f t="shared" si="59"/>
        <v>-10439</v>
      </c>
      <c r="L112" s="163">
        <f t="shared" si="60"/>
        <v>54789</v>
      </c>
      <c r="M112" s="164">
        <f t="shared" si="57"/>
        <v>2.3977565190565622E-2</v>
      </c>
    </row>
    <row r="113" spans="2:13" x14ac:dyDescent="0.25">
      <c r="B113" s="162" t="s">
        <v>113</v>
      </c>
      <c r="C113" s="163">
        <v>4296</v>
      </c>
      <c r="D113" s="163">
        <v>3683</v>
      </c>
      <c r="E113" s="163">
        <v>1947</v>
      </c>
      <c r="F113" s="163">
        <v>4475</v>
      </c>
      <c r="G113" s="163">
        <v>5824</v>
      </c>
      <c r="H113" s="163">
        <v>5696</v>
      </c>
      <c r="I113" s="165">
        <f t="shared" si="61"/>
        <v>-2.1978021978022011E-2</v>
      </c>
      <c r="J113" s="164">
        <f t="shared" si="58"/>
        <v>0.54656530002715176</v>
      </c>
      <c r="K113" s="162">
        <f t="shared" si="59"/>
        <v>-128</v>
      </c>
      <c r="L113" s="163">
        <f t="shared" si="60"/>
        <v>2013</v>
      </c>
      <c r="M113" s="164">
        <f t="shared" si="57"/>
        <v>1.5887790249928663E-3</v>
      </c>
    </row>
    <row r="114" spans="2:13" x14ac:dyDescent="0.25">
      <c r="B114" s="162" t="s">
        <v>116</v>
      </c>
      <c r="C114" s="163">
        <v>10141</v>
      </c>
      <c r="D114" s="163">
        <v>8493</v>
      </c>
      <c r="E114" s="163">
        <v>1655</v>
      </c>
      <c r="F114" s="163">
        <v>7171</v>
      </c>
      <c r="G114" s="163">
        <v>10604</v>
      </c>
      <c r="H114" s="163">
        <v>10822</v>
      </c>
      <c r="I114" s="165">
        <f t="shared" si="61"/>
        <v>2.0558279894379528E-2</v>
      </c>
      <c r="J114" s="164">
        <f t="shared" si="58"/>
        <v>0.2742258330389733</v>
      </c>
      <c r="K114" s="162">
        <f t="shared" si="59"/>
        <v>218</v>
      </c>
      <c r="L114" s="163">
        <f t="shared" si="60"/>
        <v>2329</v>
      </c>
      <c r="M114" s="164">
        <f t="shared" si="57"/>
        <v>3.0185685759257022E-3</v>
      </c>
    </row>
    <row r="115" spans="2:13" x14ac:dyDescent="0.25">
      <c r="B115" s="162" t="s">
        <v>123</v>
      </c>
      <c r="C115" s="163">
        <v>1276</v>
      </c>
      <c r="D115" s="163">
        <v>916</v>
      </c>
      <c r="E115" s="163">
        <v>939</v>
      </c>
      <c r="F115" s="163">
        <v>4742</v>
      </c>
      <c r="G115" s="163">
        <v>4787</v>
      </c>
      <c r="H115" s="163">
        <v>4724</v>
      </c>
      <c r="I115" s="165">
        <f t="shared" si="61"/>
        <v>-1.3160643409233286E-2</v>
      </c>
      <c r="J115" s="164">
        <f t="shared" si="58"/>
        <v>4.1572052401746724</v>
      </c>
      <c r="K115" s="162">
        <f t="shared" si="59"/>
        <v>-63</v>
      </c>
      <c r="L115" s="163">
        <f t="shared" si="60"/>
        <v>3808</v>
      </c>
      <c r="M115" s="164">
        <f t="shared" si="57"/>
        <v>1.3176601323852354E-3</v>
      </c>
    </row>
    <row r="116" spans="2:13" x14ac:dyDescent="0.25">
      <c r="B116" s="162" t="s">
        <v>119</v>
      </c>
      <c r="C116" s="163">
        <v>2573</v>
      </c>
      <c r="D116" s="163">
        <v>2544</v>
      </c>
      <c r="E116" s="163">
        <v>2434</v>
      </c>
      <c r="F116" s="163">
        <v>3767</v>
      </c>
      <c r="G116" s="163">
        <v>4010</v>
      </c>
      <c r="H116" s="163">
        <v>3847</v>
      </c>
      <c r="I116" s="165">
        <f t="shared" si="61"/>
        <v>-4.0648379052369066E-2</v>
      </c>
      <c r="J116" s="164">
        <f t="shared" si="58"/>
        <v>0.51218553459119498</v>
      </c>
      <c r="K116" s="162">
        <f t="shared" si="59"/>
        <v>-163</v>
      </c>
      <c r="L116" s="163">
        <f t="shared" si="60"/>
        <v>1303</v>
      </c>
      <c r="M116" s="164">
        <f t="shared" si="57"/>
        <v>1.0730394854542762E-3</v>
      </c>
    </row>
    <row r="117" spans="2:13" x14ac:dyDescent="0.25">
      <c r="B117" s="162" t="s">
        <v>128</v>
      </c>
      <c r="C117" s="163">
        <v>340</v>
      </c>
      <c r="D117" s="163">
        <v>268</v>
      </c>
      <c r="E117" s="163">
        <v>223</v>
      </c>
      <c r="F117" s="163">
        <v>839</v>
      </c>
      <c r="G117" s="163">
        <v>884</v>
      </c>
      <c r="H117" s="163">
        <v>877</v>
      </c>
      <c r="I117" s="165">
        <f t="shared" si="61"/>
        <v>-7.9185520361990669E-3</v>
      </c>
      <c r="J117" s="164">
        <f t="shared" si="58"/>
        <v>2.2723880597014925</v>
      </c>
      <c r="K117" s="162">
        <f t="shared" si="59"/>
        <v>-7</v>
      </c>
      <c r="L117" s="163">
        <f t="shared" si="60"/>
        <v>609</v>
      </c>
      <c r="M117" s="164">
        <f t="shared" si="57"/>
        <v>2.4462064693095924E-4</v>
      </c>
    </row>
    <row r="118" spans="2:13" x14ac:dyDescent="0.25">
      <c r="B118" s="162" t="s">
        <v>131</v>
      </c>
      <c r="C118" s="163">
        <v>930</v>
      </c>
      <c r="D118" s="163">
        <v>744</v>
      </c>
      <c r="E118" s="163">
        <v>542</v>
      </c>
      <c r="F118" s="163">
        <v>689</v>
      </c>
      <c r="G118" s="163">
        <v>435</v>
      </c>
      <c r="H118" s="163">
        <v>1083</v>
      </c>
      <c r="I118" s="165">
        <f t="shared" si="61"/>
        <v>1.489655172413793</v>
      </c>
      <c r="J118" s="164">
        <f t="shared" si="58"/>
        <v>0.45564516129032251</v>
      </c>
      <c r="K118" s="162">
        <f t="shared" si="59"/>
        <v>648</v>
      </c>
      <c r="L118" s="163">
        <f t="shared" si="60"/>
        <v>339</v>
      </c>
      <c r="M118" s="164">
        <f t="shared" si="57"/>
        <v>3.0208000071405797E-4</v>
      </c>
    </row>
    <row r="119" spans="2:13" x14ac:dyDescent="0.25">
      <c r="B119" s="168" t="s">
        <v>145</v>
      </c>
      <c r="C119" s="169">
        <f t="shared" ref="C119:H119" si="62">C111-SUM(C112:C118)</f>
        <v>7375</v>
      </c>
      <c r="D119" s="169">
        <f t="shared" si="62"/>
        <v>7587</v>
      </c>
      <c r="E119" s="169">
        <f t="shared" si="62"/>
        <v>5177</v>
      </c>
      <c r="F119" s="169">
        <f t="shared" si="62"/>
        <v>20175</v>
      </c>
      <c r="G119" s="169">
        <f t="shared" si="62"/>
        <v>21175</v>
      </c>
      <c r="H119" s="169">
        <f t="shared" si="62"/>
        <v>23966</v>
      </c>
      <c r="I119" s="171">
        <f t="shared" si="61"/>
        <v>0.13180637544273899</v>
      </c>
      <c r="J119" s="170">
        <f t="shared" si="58"/>
        <v>2.1588243047317781</v>
      </c>
      <c r="K119" s="168">
        <f>H119-G119</f>
        <v>2791</v>
      </c>
      <c r="L119" s="169">
        <f t="shared" si="60"/>
        <v>16379</v>
      </c>
      <c r="M119" s="170">
        <f t="shared" si="57"/>
        <v>6.6848100619696345E-3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>
        <f>C122+C125</f>
        <v>189870</v>
      </c>
      <c r="D121" s="176">
        <f t="shared" ref="D121:H121" si="63">D122+D125</f>
        <v>177807</v>
      </c>
      <c r="E121" s="176">
        <f t="shared" si="63"/>
        <v>76350</v>
      </c>
      <c r="F121" s="176">
        <f t="shared" si="63"/>
        <v>179915</v>
      </c>
      <c r="G121" s="176">
        <f t="shared" si="63"/>
        <v>194865</v>
      </c>
      <c r="H121" s="176">
        <f t="shared" si="63"/>
        <v>201157</v>
      </c>
      <c r="I121" s="177">
        <f>IFERROR(H121/G121-1,"-")</f>
        <v>3.2289020604007845E-2</v>
      </c>
      <c r="J121" s="177">
        <f>IFERROR(H121/D121-1,"-")</f>
        <v>0.13132216391930585</v>
      </c>
      <c r="K121" s="176">
        <f>H121-G121</f>
        <v>6292</v>
      </c>
      <c r="L121" s="176">
        <f>H121-D121</f>
        <v>23350</v>
      </c>
      <c r="M121" s="177">
        <f t="shared" ref="M121:M133" si="64">H121/H$9</f>
        <v>5.6108501111392206E-2</v>
      </c>
    </row>
    <row r="122" spans="2:13" x14ac:dyDescent="0.25">
      <c r="B122" s="157" t="s">
        <v>97</v>
      </c>
      <c r="C122" s="158">
        <v>113147</v>
      </c>
      <c r="D122" s="158">
        <v>98414</v>
      </c>
      <c r="E122" s="158">
        <v>43048</v>
      </c>
      <c r="F122" s="158">
        <v>110405</v>
      </c>
      <c r="G122" s="158">
        <v>122286</v>
      </c>
      <c r="H122" s="158">
        <v>128586</v>
      </c>
      <c r="I122" s="160">
        <f>IFERROR(H122/G122-1,"-")</f>
        <v>5.1518571218291509E-2</v>
      </c>
      <c r="J122" s="159">
        <f t="shared" ref="J122:J133" si="65">IFERROR(H122/D122-1,"-")</f>
        <v>0.30658239681346156</v>
      </c>
      <c r="K122" s="157">
        <f t="shared" ref="K122:K132" si="66">H122-G122</f>
        <v>6300</v>
      </c>
      <c r="L122" s="158">
        <f t="shared" ref="L122:L133" si="67">H122-D122</f>
        <v>30172</v>
      </c>
      <c r="M122" s="159">
        <f t="shared" si="64"/>
        <v>3.5866351774531728E-2</v>
      </c>
    </row>
    <row r="123" spans="2:13" x14ac:dyDescent="0.25">
      <c r="B123" s="162" t="s">
        <v>103</v>
      </c>
      <c r="C123" s="163">
        <v>63450</v>
      </c>
      <c r="D123" s="163">
        <v>49932</v>
      </c>
      <c r="E123" s="163">
        <v>19485</v>
      </c>
      <c r="F123" s="163">
        <v>57305</v>
      </c>
      <c r="G123" s="163">
        <v>55716</v>
      </c>
      <c r="H123" s="163">
        <v>62457</v>
      </c>
      <c r="I123" s="165">
        <f>IFERROR(H123/G123-1,"-")</f>
        <v>0.12098858496661635</v>
      </c>
      <c r="J123" s="164">
        <f t="shared" si="65"/>
        <v>0.25084114395577983</v>
      </c>
      <c r="K123" s="162">
        <f t="shared" si="66"/>
        <v>6741</v>
      </c>
      <c r="L123" s="163">
        <f t="shared" si="67"/>
        <v>12525</v>
      </c>
      <c r="M123" s="164">
        <f t="shared" si="64"/>
        <v>1.7421062423451449E-2</v>
      </c>
    </row>
    <row r="124" spans="2:13" x14ac:dyDescent="0.25">
      <c r="B124" s="162" t="s">
        <v>100</v>
      </c>
      <c r="C124" s="163">
        <v>49697</v>
      </c>
      <c r="D124" s="163">
        <v>48482</v>
      </c>
      <c r="E124" s="163">
        <v>23563</v>
      </c>
      <c r="F124" s="163">
        <v>53100</v>
      </c>
      <c r="G124" s="163">
        <v>66570</v>
      </c>
      <c r="H124" s="163">
        <v>66129</v>
      </c>
      <c r="I124" s="165">
        <f>IFERROR(H124/G124-1,"-")</f>
        <v>-6.6246056782334195E-3</v>
      </c>
      <c r="J124" s="164">
        <f t="shared" si="65"/>
        <v>0.36399075945711812</v>
      </c>
      <c r="K124" s="162">
        <f t="shared" si="66"/>
        <v>-441</v>
      </c>
      <c r="L124" s="163">
        <f t="shared" si="67"/>
        <v>17647</v>
      </c>
      <c r="M124" s="164">
        <f t="shared" si="64"/>
        <v>1.8445289351080276E-2</v>
      </c>
    </row>
    <row r="125" spans="2:13" x14ac:dyDescent="0.25">
      <c r="B125" s="157" t="s">
        <v>107</v>
      </c>
      <c r="C125" s="158">
        <v>76723</v>
      </c>
      <c r="D125" s="158">
        <v>79393</v>
      </c>
      <c r="E125" s="158">
        <v>33302</v>
      </c>
      <c r="F125" s="158">
        <v>69510</v>
      </c>
      <c r="G125" s="158">
        <v>72579</v>
      </c>
      <c r="H125" s="158">
        <v>72571</v>
      </c>
      <c r="I125" s="160">
        <f>IFERROR(H125/G125-1,"-")</f>
        <v>-1.1022472064925459E-4</v>
      </c>
      <c r="J125" s="159">
        <f t="shared" si="65"/>
        <v>-8.5926970891640364E-2</v>
      </c>
      <c r="K125" s="157">
        <f t="shared" si="66"/>
        <v>-8</v>
      </c>
      <c r="L125" s="158">
        <f t="shared" si="67"/>
        <v>-6822</v>
      </c>
      <c r="M125" s="159">
        <f t="shared" si="64"/>
        <v>2.0242149336860481E-2</v>
      </c>
    </row>
    <row r="126" spans="2:13" x14ac:dyDescent="0.25">
      <c r="B126" s="162" t="s">
        <v>110</v>
      </c>
      <c r="C126" s="163">
        <v>9759</v>
      </c>
      <c r="D126" s="163">
        <v>8310</v>
      </c>
      <c r="E126" s="163">
        <v>3167</v>
      </c>
      <c r="F126" s="163">
        <v>7687</v>
      </c>
      <c r="G126" s="163">
        <v>9446</v>
      </c>
      <c r="H126" s="163">
        <v>8418</v>
      </c>
      <c r="I126" s="165">
        <f t="shared" ref="I126:I133" si="68">IFERROR(H126/G126-1,"-")</f>
        <v>-0.10882913402498418</v>
      </c>
      <c r="J126" s="164">
        <f t="shared" si="65"/>
        <v>1.2996389891696714E-2</v>
      </c>
      <c r="K126" s="162">
        <f t="shared" si="66"/>
        <v>-1028</v>
      </c>
      <c r="L126" s="163">
        <f t="shared" si="67"/>
        <v>108</v>
      </c>
      <c r="M126" s="164">
        <f t="shared" si="64"/>
        <v>2.3480234958549772E-3</v>
      </c>
    </row>
    <row r="127" spans="2:13" x14ac:dyDescent="0.25">
      <c r="B127" s="162" t="s">
        <v>113</v>
      </c>
      <c r="C127" s="163">
        <v>8521</v>
      </c>
      <c r="D127" s="163">
        <v>7266</v>
      </c>
      <c r="E127" s="163">
        <v>3337</v>
      </c>
      <c r="F127" s="163">
        <v>7498</v>
      </c>
      <c r="G127" s="163">
        <v>10075</v>
      </c>
      <c r="H127" s="163">
        <v>9604</v>
      </c>
      <c r="I127" s="165">
        <f t="shared" si="68"/>
        <v>-4.6749379652605505E-2</v>
      </c>
      <c r="J127" s="164">
        <f t="shared" si="65"/>
        <v>0.32177263969171488</v>
      </c>
      <c r="K127" s="162">
        <f t="shared" si="66"/>
        <v>-471</v>
      </c>
      <c r="L127" s="163">
        <f t="shared" si="67"/>
        <v>2338</v>
      </c>
      <c r="M127" s="164">
        <f t="shared" si="64"/>
        <v>2.6788331734605843E-3</v>
      </c>
    </row>
    <row r="128" spans="2:13" x14ac:dyDescent="0.25">
      <c r="B128" s="162" t="s">
        <v>116</v>
      </c>
      <c r="C128" s="163">
        <v>5423</v>
      </c>
      <c r="D128" s="163">
        <v>5486</v>
      </c>
      <c r="E128" s="163">
        <v>2423</v>
      </c>
      <c r="F128" s="163">
        <v>6537</v>
      </c>
      <c r="G128" s="163">
        <v>7047</v>
      </c>
      <c r="H128" s="163">
        <v>6923</v>
      </c>
      <c r="I128" s="165">
        <f t="shared" si="68"/>
        <v>-1.759614020150424E-2</v>
      </c>
      <c r="J128" s="164">
        <f t="shared" si="65"/>
        <v>0.26193948231862918</v>
      </c>
      <c r="K128" s="162">
        <f t="shared" si="66"/>
        <v>-124</v>
      </c>
      <c r="L128" s="163">
        <f t="shared" si="67"/>
        <v>1437</v>
      </c>
      <c r="M128" s="164">
        <f t="shared" si="64"/>
        <v>1.9310247875747215E-3</v>
      </c>
    </row>
    <row r="129" spans="2:13" x14ac:dyDescent="0.25">
      <c r="B129" s="162" t="s">
        <v>123</v>
      </c>
      <c r="C129" s="163">
        <v>1283</v>
      </c>
      <c r="D129" s="163">
        <v>1326</v>
      </c>
      <c r="E129" s="163">
        <v>624</v>
      </c>
      <c r="F129" s="163">
        <v>1977</v>
      </c>
      <c r="G129" s="163">
        <v>2052</v>
      </c>
      <c r="H129" s="163">
        <v>1813</v>
      </c>
      <c r="I129" s="165">
        <f t="shared" si="68"/>
        <v>-0.1164717348927875</v>
      </c>
      <c r="J129" s="164">
        <f t="shared" si="65"/>
        <v>0.36726998491704377</v>
      </c>
      <c r="K129" s="162">
        <f t="shared" si="66"/>
        <v>-239</v>
      </c>
      <c r="L129" s="163">
        <f t="shared" si="67"/>
        <v>487</v>
      </c>
      <c r="M129" s="164">
        <f t="shared" si="64"/>
        <v>5.0569809907164093E-4</v>
      </c>
    </row>
    <row r="130" spans="2:13" x14ac:dyDescent="0.25">
      <c r="B130" s="162" t="s">
        <v>119</v>
      </c>
      <c r="C130" s="163">
        <v>1448</v>
      </c>
      <c r="D130" s="163">
        <v>1136</v>
      </c>
      <c r="E130" s="163">
        <v>625</v>
      </c>
      <c r="F130" s="163">
        <v>1373</v>
      </c>
      <c r="G130" s="163">
        <v>1433</v>
      </c>
      <c r="H130" s="163">
        <v>1546</v>
      </c>
      <c r="I130" s="165">
        <f t="shared" si="68"/>
        <v>7.8855547801814474E-2</v>
      </c>
      <c r="J130" s="164">
        <f t="shared" si="65"/>
        <v>0.3609154929577465</v>
      </c>
      <c r="K130" s="162">
        <f t="shared" si="66"/>
        <v>113</v>
      </c>
      <c r="L130" s="163">
        <f t="shared" si="67"/>
        <v>410</v>
      </c>
      <c r="M130" s="164">
        <f t="shared" si="64"/>
        <v>4.3122408227510032E-4</v>
      </c>
    </row>
    <row r="131" spans="2:13" x14ac:dyDescent="0.25">
      <c r="B131" s="162" t="s">
        <v>128</v>
      </c>
      <c r="C131" s="163">
        <v>1148</v>
      </c>
      <c r="D131" s="163">
        <v>1236</v>
      </c>
      <c r="E131" s="163">
        <v>652</v>
      </c>
      <c r="F131" s="163">
        <v>785</v>
      </c>
      <c r="G131" s="163">
        <v>976</v>
      </c>
      <c r="H131" s="163">
        <v>1058</v>
      </c>
      <c r="I131" s="165">
        <f t="shared" si="68"/>
        <v>8.4016393442623016E-2</v>
      </c>
      <c r="J131" s="164">
        <f t="shared" si="65"/>
        <v>-0.14401294498381878</v>
      </c>
      <c r="K131" s="162">
        <f t="shared" si="66"/>
        <v>82</v>
      </c>
      <c r="L131" s="163">
        <f t="shared" si="67"/>
        <v>-178</v>
      </c>
      <c r="M131" s="164">
        <f t="shared" si="64"/>
        <v>2.9510677816756544E-4</v>
      </c>
    </row>
    <row r="132" spans="2:13" x14ac:dyDescent="0.25">
      <c r="B132" s="162" t="s">
        <v>131</v>
      </c>
      <c r="C132" s="163">
        <v>2176</v>
      </c>
      <c r="D132" s="163">
        <v>1943</v>
      </c>
      <c r="E132" s="163">
        <v>1030</v>
      </c>
      <c r="F132" s="163">
        <v>1266</v>
      </c>
      <c r="G132" s="163">
        <v>1806</v>
      </c>
      <c r="H132" s="163">
        <v>1655</v>
      </c>
      <c r="I132" s="165">
        <f t="shared" si="68"/>
        <v>-8.3610188261351026E-2</v>
      </c>
      <c r="J132" s="164">
        <f t="shared" si="65"/>
        <v>-0.14822439526505404</v>
      </c>
      <c r="K132" s="162">
        <f t="shared" si="66"/>
        <v>-151</v>
      </c>
      <c r="L132" s="163">
        <f t="shared" si="67"/>
        <v>-288</v>
      </c>
      <c r="M132" s="164">
        <f t="shared" si="64"/>
        <v>4.6162733257780789E-4</v>
      </c>
    </row>
    <row r="133" spans="2:13" x14ac:dyDescent="0.25">
      <c r="B133" s="168" t="s">
        <v>145</v>
      </c>
      <c r="C133" s="169">
        <f t="shared" ref="C133:H133" si="69">C125-SUM(C126:C132)</f>
        <v>46965</v>
      </c>
      <c r="D133" s="169">
        <f t="shared" si="69"/>
        <v>52690</v>
      </c>
      <c r="E133" s="169">
        <f t="shared" si="69"/>
        <v>21444</v>
      </c>
      <c r="F133" s="169">
        <f t="shared" si="69"/>
        <v>42387</v>
      </c>
      <c r="G133" s="169">
        <f t="shared" si="69"/>
        <v>39744</v>
      </c>
      <c r="H133" s="169">
        <f t="shared" si="69"/>
        <v>41554</v>
      </c>
      <c r="I133" s="171">
        <f t="shared" si="68"/>
        <v>4.5541465378421853E-2</v>
      </c>
      <c r="J133" s="170">
        <f t="shared" si="65"/>
        <v>-0.21134940216359843</v>
      </c>
      <c r="K133" s="168">
        <f>H133-G133</f>
        <v>1810</v>
      </c>
      <c r="L133" s="169">
        <f t="shared" si="67"/>
        <v>-11136</v>
      </c>
      <c r="M133" s="170">
        <f t="shared" si="64"/>
        <v>1.1590611587878085E-2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C136+C139</f>
        <v>145616</v>
      </c>
      <c r="D135" s="176">
        <f t="shared" ref="D135:H135" si="70">D136+D139</f>
        <v>150827</v>
      </c>
      <c r="E135" s="176">
        <f t="shared" si="70"/>
        <v>61204</v>
      </c>
      <c r="F135" s="176">
        <f t="shared" si="70"/>
        <v>175993</v>
      </c>
      <c r="G135" s="176">
        <f t="shared" si="70"/>
        <v>189498</v>
      </c>
      <c r="H135" s="176">
        <f t="shared" si="70"/>
        <v>198882</v>
      </c>
      <c r="I135" s="177">
        <f>IFERROR(H135/G135-1,"-")</f>
        <v>4.9520311560016461E-2</v>
      </c>
      <c r="J135" s="177">
        <f>IFERROR(H135/D135-1,"-")</f>
        <v>0.31861006318497354</v>
      </c>
      <c r="K135" s="176">
        <f>H135-G135</f>
        <v>9384</v>
      </c>
      <c r="L135" s="176">
        <f>H135-D135</f>
        <v>48055</v>
      </c>
      <c r="M135" s="177">
        <f t="shared" ref="M135:M147" si="71">H135/H$9</f>
        <v>5.5473937859661385E-2</v>
      </c>
    </row>
    <row r="136" spans="2:13" x14ac:dyDescent="0.25">
      <c r="B136" s="157" t="s">
        <v>97</v>
      </c>
      <c r="C136" s="158">
        <v>29485</v>
      </c>
      <c r="D136" s="158">
        <v>31967</v>
      </c>
      <c r="E136" s="158">
        <v>15140</v>
      </c>
      <c r="F136" s="158">
        <v>19155</v>
      </c>
      <c r="G136" s="158">
        <v>20702</v>
      </c>
      <c r="H136" s="158">
        <v>19404</v>
      </c>
      <c r="I136" s="160">
        <f>IFERROR(H136/G136-1,"-")</f>
        <v>-6.269925611052074E-2</v>
      </c>
      <c r="J136" s="159">
        <f t="shared" ref="J136:J147" si="72">IFERROR(H136/D136-1,"-")</f>
        <v>-0.3929990302499452</v>
      </c>
      <c r="K136" s="157">
        <f t="shared" ref="K136:K146" si="73">H136-G136</f>
        <v>-1298</v>
      </c>
      <c r="L136" s="158">
        <f t="shared" ref="L136:L147" si="74">H136-D136</f>
        <v>-12563</v>
      </c>
      <c r="M136" s="159">
        <f t="shared" si="71"/>
        <v>5.4123364116856702E-3</v>
      </c>
    </row>
    <row r="137" spans="2:13" x14ac:dyDescent="0.25">
      <c r="B137" s="162" t="s">
        <v>103</v>
      </c>
      <c r="C137" s="163">
        <v>19004</v>
      </c>
      <c r="D137" s="163">
        <v>15940</v>
      </c>
      <c r="E137" s="163">
        <v>10601</v>
      </c>
      <c r="F137" s="163">
        <v>13341</v>
      </c>
      <c r="G137" s="163">
        <v>13432</v>
      </c>
      <c r="H137" s="163">
        <v>12529</v>
      </c>
      <c r="I137" s="165">
        <f>IFERROR(H137/G137-1,"-")</f>
        <v>-6.722751637879687E-2</v>
      </c>
      <c r="J137" s="164">
        <f t="shared" si="72"/>
        <v>-0.21398996235884571</v>
      </c>
      <c r="K137" s="162">
        <f t="shared" si="73"/>
        <v>-903</v>
      </c>
      <c r="L137" s="163">
        <f t="shared" si="74"/>
        <v>-3411</v>
      </c>
      <c r="M137" s="164">
        <f t="shared" si="71"/>
        <v>3.4947002114002149E-3</v>
      </c>
    </row>
    <row r="138" spans="2:13" x14ac:dyDescent="0.25">
      <c r="B138" s="162" t="s">
        <v>100</v>
      </c>
      <c r="C138" s="163">
        <v>10481</v>
      </c>
      <c r="D138" s="163">
        <v>16027</v>
      </c>
      <c r="E138" s="163">
        <v>4539</v>
      </c>
      <c r="F138" s="163">
        <v>5814</v>
      </c>
      <c r="G138" s="163">
        <v>7270</v>
      </c>
      <c r="H138" s="163">
        <v>6875</v>
      </c>
      <c r="I138" s="165">
        <f>IFERROR(H138/G138-1,"-")</f>
        <v>-5.4332874828060485E-2</v>
      </c>
      <c r="J138" s="164">
        <f t="shared" si="72"/>
        <v>-0.57103637611530544</v>
      </c>
      <c r="K138" s="162">
        <f t="shared" si="73"/>
        <v>-395</v>
      </c>
      <c r="L138" s="163">
        <f t="shared" si="74"/>
        <v>-9152</v>
      </c>
      <c r="M138" s="164">
        <f t="shared" si="71"/>
        <v>1.9176362002854559E-3</v>
      </c>
    </row>
    <row r="139" spans="2:13" x14ac:dyDescent="0.25">
      <c r="B139" s="157" t="s">
        <v>107</v>
      </c>
      <c r="C139" s="158">
        <v>116131</v>
      </c>
      <c r="D139" s="158">
        <v>118860</v>
      </c>
      <c r="E139" s="158">
        <v>46064</v>
      </c>
      <c r="F139" s="158">
        <v>156838</v>
      </c>
      <c r="G139" s="158">
        <v>168796</v>
      </c>
      <c r="H139" s="158">
        <v>179478</v>
      </c>
      <c r="I139" s="160">
        <f>IFERROR(H139/G139-1,"-")</f>
        <v>6.3283490130097819E-2</v>
      </c>
      <c r="J139" s="159">
        <f t="shared" si="72"/>
        <v>0.50999495204442202</v>
      </c>
      <c r="K139" s="157">
        <f t="shared" si="73"/>
        <v>10682</v>
      </c>
      <c r="L139" s="158">
        <f t="shared" si="74"/>
        <v>60618</v>
      </c>
      <c r="M139" s="159">
        <f t="shared" si="71"/>
        <v>5.0061601447975716E-2</v>
      </c>
    </row>
    <row r="140" spans="2:13" x14ac:dyDescent="0.25">
      <c r="B140" s="162" t="s">
        <v>110</v>
      </c>
      <c r="C140" s="163">
        <v>55872</v>
      </c>
      <c r="D140" s="163">
        <v>57486</v>
      </c>
      <c r="E140" s="163">
        <v>16430</v>
      </c>
      <c r="F140" s="163">
        <v>69295</v>
      </c>
      <c r="G140" s="163">
        <v>74658</v>
      </c>
      <c r="H140" s="163">
        <v>82176</v>
      </c>
      <c r="I140" s="165">
        <f t="shared" ref="I140:I147" si="75">IFERROR(H140/G140-1,"-")</f>
        <v>0.10069918829864188</v>
      </c>
      <c r="J140" s="164">
        <f t="shared" si="72"/>
        <v>0.42949587725707139</v>
      </c>
      <c r="K140" s="162">
        <f t="shared" si="73"/>
        <v>7518</v>
      </c>
      <c r="L140" s="163">
        <f t="shared" si="74"/>
        <v>24690</v>
      </c>
      <c r="M140" s="164">
        <f t="shared" si="71"/>
        <v>2.2921261439222927E-2</v>
      </c>
    </row>
    <row r="141" spans="2:13" x14ac:dyDescent="0.25">
      <c r="B141" s="162" t="s">
        <v>113</v>
      </c>
      <c r="C141" s="163">
        <v>10049</v>
      </c>
      <c r="D141" s="163">
        <v>10224</v>
      </c>
      <c r="E141" s="163">
        <v>3774</v>
      </c>
      <c r="F141" s="163">
        <v>10229</v>
      </c>
      <c r="G141" s="163">
        <v>14581</v>
      </c>
      <c r="H141" s="163">
        <v>15040</v>
      </c>
      <c r="I141" s="165">
        <f t="shared" si="75"/>
        <v>3.1479322405870702E-2</v>
      </c>
      <c r="J141" s="164">
        <f t="shared" si="72"/>
        <v>0.47104851330203434</v>
      </c>
      <c r="K141" s="162">
        <f t="shared" si="73"/>
        <v>459</v>
      </c>
      <c r="L141" s="163">
        <f t="shared" si="74"/>
        <v>4816</v>
      </c>
      <c r="M141" s="164">
        <f t="shared" si="71"/>
        <v>4.1950906839699278E-3</v>
      </c>
    </row>
    <row r="142" spans="2:13" x14ac:dyDescent="0.25">
      <c r="B142" s="162" t="s">
        <v>116</v>
      </c>
      <c r="C142" s="163">
        <v>14884</v>
      </c>
      <c r="D142" s="163">
        <v>14249</v>
      </c>
      <c r="E142" s="163">
        <v>4896</v>
      </c>
      <c r="F142" s="163">
        <v>20164</v>
      </c>
      <c r="G142" s="163">
        <v>18188</v>
      </c>
      <c r="H142" s="163">
        <v>18331</v>
      </c>
      <c r="I142" s="165">
        <f t="shared" si="75"/>
        <v>7.8623268088848786E-3</v>
      </c>
      <c r="J142" s="164">
        <f t="shared" si="72"/>
        <v>0.28647624394694371</v>
      </c>
      <c r="K142" s="162">
        <f t="shared" si="73"/>
        <v>143</v>
      </c>
      <c r="L142" s="163">
        <f t="shared" si="74"/>
        <v>4082</v>
      </c>
      <c r="M142" s="164">
        <f t="shared" si="71"/>
        <v>5.11304569999021E-3</v>
      </c>
    </row>
    <row r="143" spans="2:13" x14ac:dyDescent="0.25">
      <c r="B143" s="162" t="s">
        <v>123</v>
      </c>
      <c r="C143" s="163">
        <v>2455</v>
      </c>
      <c r="D143" s="163">
        <v>2161</v>
      </c>
      <c r="E143" s="163">
        <v>581</v>
      </c>
      <c r="F143" s="163">
        <v>7219</v>
      </c>
      <c r="G143" s="163">
        <v>6236</v>
      </c>
      <c r="H143" s="163">
        <v>4335</v>
      </c>
      <c r="I143" s="165">
        <f t="shared" si="75"/>
        <v>-0.30484284797947403</v>
      </c>
      <c r="J143" s="164">
        <f t="shared" si="72"/>
        <v>1.0060157334567328</v>
      </c>
      <c r="K143" s="162">
        <f t="shared" si="73"/>
        <v>-1901</v>
      </c>
      <c r="L143" s="163">
        <f t="shared" si="74"/>
        <v>2174</v>
      </c>
      <c r="M143" s="164">
        <f t="shared" si="71"/>
        <v>1.209156789561811E-3</v>
      </c>
    </row>
    <row r="144" spans="2:13" x14ac:dyDescent="0.25">
      <c r="B144" s="162" t="s">
        <v>119</v>
      </c>
      <c r="C144" s="163">
        <v>2994</v>
      </c>
      <c r="D144" s="163">
        <v>2930</v>
      </c>
      <c r="E144" s="163">
        <v>1428</v>
      </c>
      <c r="F144" s="163">
        <v>2964</v>
      </c>
      <c r="G144" s="163">
        <v>3948</v>
      </c>
      <c r="H144" s="163">
        <v>4054</v>
      </c>
      <c r="I144" s="165">
        <f t="shared" si="75"/>
        <v>2.6849037487335359E-2</v>
      </c>
      <c r="J144" s="164">
        <f t="shared" si="72"/>
        <v>0.3836177474402731</v>
      </c>
      <c r="K144" s="162">
        <f t="shared" si="73"/>
        <v>106</v>
      </c>
      <c r="L144" s="163">
        <f t="shared" si="74"/>
        <v>1124</v>
      </c>
      <c r="M144" s="164">
        <f t="shared" si="71"/>
        <v>1.1307777681392346E-3</v>
      </c>
    </row>
    <row r="145" spans="2:13" x14ac:dyDescent="0.25">
      <c r="B145" s="162" t="s">
        <v>128</v>
      </c>
      <c r="C145" s="163">
        <v>855</v>
      </c>
      <c r="D145" s="163">
        <v>1088</v>
      </c>
      <c r="E145" s="163">
        <v>1583</v>
      </c>
      <c r="F145" s="163">
        <v>1712</v>
      </c>
      <c r="G145" s="163">
        <v>2023</v>
      </c>
      <c r="H145" s="163">
        <v>1998</v>
      </c>
      <c r="I145" s="165">
        <f t="shared" si="75"/>
        <v>-1.2357884330202684E-2</v>
      </c>
      <c r="J145" s="164">
        <f t="shared" si="72"/>
        <v>0.83639705882352944</v>
      </c>
      <c r="K145" s="162">
        <f t="shared" si="73"/>
        <v>-25</v>
      </c>
      <c r="L145" s="163">
        <f t="shared" si="74"/>
        <v>910</v>
      </c>
      <c r="M145" s="164">
        <f t="shared" si="71"/>
        <v>5.5729994591568598E-4</v>
      </c>
    </row>
    <row r="146" spans="2:13" x14ac:dyDescent="0.25">
      <c r="B146" s="162" t="s">
        <v>131</v>
      </c>
      <c r="C146" s="163">
        <v>4442</v>
      </c>
      <c r="D146" s="163">
        <v>3355</v>
      </c>
      <c r="E146" s="163">
        <v>3337</v>
      </c>
      <c r="F146" s="163">
        <v>847</v>
      </c>
      <c r="G146" s="163">
        <v>1418</v>
      </c>
      <c r="H146" s="163">
        <v>1336</v>
      </c>
      <c r="I146" s="165">
        <f t="shared" si="75"/>
        <v>-5.7827926657263773E-2</v>
      </c>
      <c r="J146" s="164">
        <f t="shared" si="72"/>
        <v>-0.60178837555886733</v>
      </c>
      <c r="K146" s="162">
        <f t="shared" si="73"/>
        <v>-82</v>
      </c>
      <c r="L146" s="163">
        <f t="shared" si="74"/>
        <v>-2019</v>
      </c>
      <c r="M146" s="164">
        <f t="shared" si="71"/>
        <v>3.7264901288456279E-4</v>
      </c>
    </row>
    <row r="147" spans="2:13" x14ac:dyDescent="0.25">
      <c r="B147" s="168" t="s">
        <v>145</v>
      </c>
      <c r="C147" s="169">
        <f t="shared" ref="C147:H147" si="76">C139-SUM(C140:C146)</f>
        <v>24580</v>
      </c>
      <c r="D147" s="169">
        <f t="shared" si="76"/>
        <v>27367</v>
      </c>
      <c r="E147" s="169">
        <f t="shared" si="76"/>
        <v>14035</v>
      </c>
      <c r="F147" s="169">
        <f t="shared" si="76"/>
        <v>44408</v>
      </c>
      <c r="G147" s="169">
        <f t="shared" si="76"/>
        <v>47744</v>
      </c>
      <c r="H147" s="169">
        <f t="shared" si="76"/>
        <v>52208</v>
      </c>
      <c r="I147" s="171">
        <f t="shared" si="75"/>
        <v>9.3498659517426308E-2</v>
      </c>
      <c r="J147" s="170">
        <f t="shared" si="72"/>
        <v>0.90769905360470649</v>
      </c>
      <c r="K147" s="168">
        <f>H147-G147</f>
        <v>4464</v>
      </c>
      <c r="L147" s="169">
        <f t="shared" si="74"/>
        <v>24841</v>
      </c>
      <c r="M147" s="170">
        <f t="shared" si="71"/>
        <v>1.4562320108291357E-2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C150+C153</f>
        <v>102432</v>
      </c>
      <c r="D149" s="176">
        <f t="shared" ref="D149:H149" si="77">D150+D153</f>
        <v>101682</v>
      </c>
      <c r="E149" s="176">
        <f t="shared" si="77"/>
        <v>33173</v>
      </c>
      <c r="F149" s="176">
        <f t="shared" si="77"/>
        <v>88252</v>
      </c>
      <c r="G149" s="176">
        <f t="shared" si="77"/>
        <v>93505</v>
      </c>
      <c r="H149" s="176">
        <f t="shared" si="77"/>
        <v>96698</v>
      </c>
      <c r="I149" s="177">
        <f>IFERROR(H149/G149-1,"-")</f>
        <v>3.4147906529062633E-2</v>
      </c>
      <c r="J149" s="177">
        <f>IFERROR(H149/D149-1,"-")</f>
        <v>-4.9015558309238649E-2</v>
      </c>
      <c r="K149" s="176">
        <f>H149-G149</f>
        <v>3193</v>
      </c>
      <c r="L149" s="176">
        <f>H149-D149</f>
        <v>-4984</v>
      </c>
      <c r="M149" s="177">
        <f t="shared" ref="M149:M161" si="78">H149/H$9</f>
        <v>2.6971866952029529E-2</v>
      </c>
    </row>
    <row r="150" spans="2:13" x14ac:dyDescent="0.25">
      <c r="B150" s="157" t="s">
        <v>97</v>
      </c>
      <c r="C150" s="158">
        <v>43524</v>
      </c>
      <c r="D150" s="158">
        <v>46214</v>
      </c>
      <c r="E150" s="158">
        <v>15912</v>
      </c>
      <c r="F150" s="158">
        <v>48579</v>
      </c>
      <c r="G150" s="158">
        <v>49394</v>
      </c>
      <c r="H150" s="158">
        <v>45290</v>
      </c>
      <c r="I150" s="160">
        <f>IFERROR(H150/G150-1,"-")</f>
        <v>-8.3087014617159949E-2</v>
      </c>
      <c r="J150" s="159">
        <f t="shared" ref="J150:J161" si="79">IFERROR(H150/D150-1,"-")</f>
        <v>-1.9993941229930368E-2</v>
      </c>
      <c r="K150" s="157">
        <f t="shared" ref="K150:K160" si="80">H150-G150</f>
        <v>-4104</v>
      </c>
      <c r="L150" s="158">
        <f t="shared" ref="L150:L161" si="81">H150-D150</f>
        <v>-924</v>
      </c>
      <c r="M150" s="159">
        <f t="shared" si="78"/>
        <v>1.2632689965225935E-2</v>
      </c>
    </row>
    <row r="151" spans="2:13" x14ac:dyDescent="0.25">
      <c r="B151" s="162" t="s">
        <v>103</v>
      </c>
      <c r="C151" s="163">
        <v>26925</v>
      </c>
      <c r="D151" s="163">
        <v>28547</v>
      </c>
      <c r="E151" s="163">
        <v>9256</v>
      </c>
      <c r="F151" s="163">
        <v>35560</v>
      </c>
      <c r="G151" s="163">
        <v>37060</v>
      </c>
      <c r="H151" s="163">
        <v>31334</v>
      </c>
      <c r="I151" s="165">
        <f>IFERROR(H151/G151-1,"-")</f>
        <v>-0.15450620615218569</v>
      </c>
      <c r="J151" s="164">
        <f t="shared" si="79"/>
        <v>9.7628472343854078E-2</v>
      </c>
      <c r="K151" s="162">
        <f t="shared" si="80"/>
        <v>-5726</v>
      </c>
      <c r="L151" s="163">
        <f t="shared" si="81"/>
        <v>2787</v>
      </c>
      <c r="M151" s="164">
        <f t="shared" si="78"/>
        <v>8.7399582108719231E-3</v>
      </c>
    </row>
    <row r="152" spans="2:13" x14ac:dyDescent="0.25">
      <c r="B152" s="162" t="s">
        <v>100</v>
      </c>
      <c r="C152" s="163">
        <v>16599</v>
      </c>
      <c r="D152" s="163">
        <v>17667</v>
      </c>
      <c r="E152" s="163">
        <v>6656</v>
      </c>
      <c r="F152" s="163">
        <v>13019</v>
      </c>
      <c r="G152" s="163">
        <v>12334</v>
      </c>
      <c r="H152" s="163">
        <v>13956</v>
      </c>
      <c r="I152" s="165">
        <f>IFERROR(H152/G152-1,"-")</f>
        <v>0.13150640505918609</v>
      </c>
      <c r="J152" s="164">
        <f t="shared" si="79"/>
        <v>-0.21005264051621664</v>
      </c>
      <c r="K152" s="162">
        <f t="shared" si="80"/>
        <v>1622</v>
      </c>
      <c r="L152" s="163">
        <f t="shared" si="81"/>
        <v>-3711</v>
      </c>
      <c r="M152" s="164">
        <f t="shared" si="78"/>
        <v>3.8927317543540102E-3</v>
      </c>
    </row>
    <row r="153" spans="2:13" x14ac:dyDescent="0.25">
      <c r="B153" s="157" t="s">
        <v>107</v>
      </c>
      <c r="C153" s="158">
        <v>58908</v>
      </c>
      <c r="D153" s="158">
        <v>55468</v>
      </c>
      <c r="E153" s="158">
        <v>17261</v>
      </c>
      <c r="F153" s="158">
        <v>39673</v>
      </c>
      <c r="G153" s="158">
        <v>44111</v>
      </c>
      <c r="H153" s="158">
        <v>51408</v>
      </c>
      <c r="I153" s="160">
        <f>IFERROR(H153/G153-1,"-")</f>
        <v>0.16542359048763355</v>
      </c>
      <c r="J153" s="159">
        <f t="shared" si="79"/>
        <v>-7.3195355880868229E-2</v>
      </c>
      <c r="K153" s="157">
        <f t="shared" si="80"/>
        <v>7297</v>
      </c>
      <c r="L153" s="158">
        <f t="shared" si="81"/>
        <v>-4060</v>
      </c>
      <c r="M153" s="159">
        <f t="shared" si="78"/>
        <v>1.4339176986803594E-2</v>
      </c>
    </row>
    <row r="154" spans="2:13" x14ac:dyDescent="0.25">
      <c r="B154" s="162" t="s">
        <v>110</v>
      </c>
      <c r="C154" s="163">
        <v>18131</v>
      </c>
      <c r="D154" s="163">
        <v>17306</v>
      </c>
      <c r="E154" s="163">
        <v>5088</v>
      </c>
      <c r="F154" s="163">
        <v>14901</v>
      </c>
      <c r="G154" s="163">
        <v>14713</v>
      </c>
      <c r="H154" s="163">
        <v>16286</v>
      </c>
      <c r="I154" s="165">
        <f t="shared" ref="I154:I161" si="82">IFERROR(H154/G154-1,"-")</f>
        <v>0.10691225446883701</v>
      </c>
      <c r="J154" s="164">
        <f t="shared" si="79"/>
        <v>-5.8939096267190516E-2</v>
      </c>
      <c r="K154" s="162">
        <f t="shared" si="80"/>
        <v>1573</v>
      </c>
      <c r="L154" s="163">
        <f t="shared" si="81"/>
        <v>-1020</v>
      </c>
      <c r="M154" s="164">
        <f t="shared" si="78"/>
        <v>4.542636095687118E-3</v>
      </c>
    </row>
    <row r="155" spans="2:13" x14ac:dyDescent="0.25">
      <c r="B155" s="162" t="s">
        <v>113</v>
      </c>
      <c r="C155" s="163">
        <v>16521</v>
      </c>
      <c r="D155" s="163">
        <v>13273</v>
      </c>
      <c r="E155" s="163">
        <v>4122</v>
      </c>
      <c r="F155" s="163">
        <v>7390</v>
      </c>
      <c r="G155" s="163">
        <v>7791</v>
      </c>
      <c r="H155" s="163">
        <v>7560</v>
      </c>
      <c r="I155" s="165">
        <f t="shared" si="82"/>
        <v>-2.9649595687331498E-2</v>
      </c>
      <c r="J155" s="164">
        <f t="shared" si="79"/>
        <v>-0.43042266254802986</v>
      </c>
      <c r="K155" s="162">
        <f t="shared" si="80"/>
        <v>-231</v>
      </c>
      <c r="L155" s="163">
        <f t="shared" si="81"/>
        <v>-5713</v>
      </c>
      <c r="M155" s="164">
        <f t="shared" si="78"/>
        <v>2.1087024980593521E-3</v>
      </c>
    </row>
    <row r="156" spans="2:13" x14ac:dyDescent="0.25">
      <c r="B156" s="162" t="s">
        <v>116</v>
      </c>
      <c r="C156" s="163">
        <v>9496</v>
      </c>
      <c r="D156" s="163">
        <v>8480</v>
      </c>
      <c r="E156" s="163">
        <v>2010</v>
      </c>
      <c r="F156" s="163">
        <v>4956</v>
      </c>
      <c r="G156" s="163">
        <v>7325</v>
      </c>
      <c r="H156" s="163">
        <v>9288</v>
      </c>
      <c r="I156" s="165">
        <f t="shared" si="82"/>
        <v>0.26798634812286681</v>
      </c>
      <c r="J156" s="164">
        <f t="shared" si="79"/>
        <v>9.5283018867924563E-2</v>
      </c>
      <c r="K156" s="162">
        <f t="shared" si="80"/>
        <v>1963</v>
      </c>
      <c r="L156" s="163">
        <f t="shared" si="81"/>
        <v>808</v>
      </c>
      <c r="M156" s="164">
        <f t="shared" si="78"/>
        <v>2.5906916404729182E-3</v>
      </c>
    </row>
    <row r="157" spans="2:13" x14ac:dyDescent="0.25">
      <c r="B157" s="162" t="s">
        <v>123</v>
      </c>
      <c r="C157" s="163">
        <v>1040</v>
      </c>
      <c r="D157" s="163">
        <v>1192</v>
      </c>
      <c r="E157" s="163">
        <v>539</v>
      </c>
      <c r="F157" s="163">
        <v>1245</v>
      </c>
      <c r="G157" s="163">
        <v>1110</v>
      </c>
      <c r="H157" s="163">
        <v>1459</v>
      </c>
      <c r="I157" s="165">
        <f t="shared" si="82"/>
        <v>0.31441441441441431</v>
      </c>
      <c r="J157" s="164">
        <f t="shared" si="79"/>
        <v>0.22399328859060397</v>
      </c>
      <c r="K157" s="162">
        <f t="shared" si="80"/>
        <v>349</v>
      </c>
      <c r="L157" s="163">
        <f t="shared" si="81"/>
        <v>267</v>
      </c>
      <c r="M157" s="164">
        <f t="shared" si="78"/>
        <v>4.069572678133062E-4</v>
      </c>
    </row>
    <row r="158" spans="2:13" x14ac:dyDescent="0.25">
      <c r="B158" s="162" t="s">
        <v>119</v>
      </c>
      <c r="C158" s="163">
        <v>1936</v>
      </c>
      <c r="D158" s="163">
        <v>2489</v>
      </c>
      <c r="E158" s="163">
        <v>1123</v>
      </c>
      <c r="F158" s="163">
        <v>2549</v>
      </c>
      <c r="G158" s="163">
        <v>2405</v>
      </c>
      <c r="H158" s="163">
        <v>2794</v>
      </c>
      <c r="I158" s="165">
        <f t="shared" si="82"/>
        <v>0.1617463617463617</v>
      </c>
      <c r="J158" s="164">
        <f t="shared" si="79"/>
        <v>0.12253917235837686</v>
      </c>
      <c r="K158" s="162">
        <f t="shared" si="80"/>
        <v>389</v>
      </c>
      <c r="L158" s="163">
        <f t="shared" si="81"/>
        <v>305</v>
      </c>
      <c r="M158" s="164">
        <f t="shared" si="78"/>
        <v>7.7932735179600922E-4</v>
      </c>
    </row>
    <row r="159" spans="2:13" x14ac:dyDescent="0.25">
      <c r="B159" s="162" t="s">
        <v>128</v>
      </c>
      <c r="C159" s="163">
        <v>293</v>
      </c>
      <c r="D159" s="163">
        <v>340</v>
      </c>
      <c r="E159" s="163">
        <v>218</v>
      </c>
      <c r="F159" s="163">
        <v>303</v>
      </c>
      <c r="G159" s="163">
        <v>289</v>
      </c>
      <c r="H159" s="163">
        <v>299</v>
      </c>
      <c r="I159" s="165">
        <f t="shared" si="82"/>
        <v>3.460207612456756E-2</v>
      </c>
      <c r="J159" s="164">
        <f t="shared" si="79"/>
        <v>-0.12058823529411766</v>
      </c>
      <c r="K159" s="162">
        <f t="shared" si="80"/>
        <v>10</v>
      </c>
      <c r="L159" s="163">
        <f t="shared" si="81"/>
        <v>-41</v>
      </c>
      <c r="M159" s="164">
        <f t="shared" si="78"/>
        <v>8.33997416560511E-5</v>
      </c>
    </row>
    <row r="160" spans="2:13" x14ac:dyDescent="0.25">
      <c r="B160" s="162" t="s">
        <v>131</v>
      </c>
      <c r="C160" s="163">
        <v>844</v>
      </c>
      <c r="D160" s="163">
        <v>649</v>
      </c>
      <c r="E160" s="163">
        <v>283</v>
      </c>
      <c r="F160" s="163">
        <v>455</v>
      </c>
      <c r="G160" s="163">
        <v>599</v>
      </c>
      <c r="H160" s="163">
        <v>430</v>
      </c>
      <c r="I160" s="165">
        <f t="shared" si="82"/>
        <v>-0.28213689482470783</v>
      </c>
      <c r="J160" s="164">
        <f t="shared" si="79"/>
        <v>-0.33744221879815095</v>
      </c>
      <c r="K160" s="162">
        <f t="shared" si="80"/>
        <v>-169</v>
      </c>
      <c r="L160" s="163">
        <f t="shared" si="81"/>
        <v>-219</v>
      </c>
      <c r="M160" s="164">
        <f t="shared" si="78"/>
        <v>1.1993942779967214E-4</v>
      </c>
    </row>
    <row r="161" spans="2:13" x14ac:dyDescent="0.25">
      <c r="B161" s="168" t="s">
        <v>145</v>
      </c>
      <c r="C161" s="169">
        <f t="shared" ref="C161:H161" si="83">C153-SUM(C154:C160)</f>
        <v>10647</v>
      </c>
      <c r="D161" s="169">
        <f t="shared" si="83"/>
        <v>11739</v>
      </c>
      <c r="E161" s="169">
        <f t="shared" si="83"/>
        <v>3878</v>
      </c>
      <c r="F161" s="169">
        <f t="shared" si="83"/>
        <v>7874</v>
      </c>
      <c r="G161" s="169">
        <f t="shared" si="83"/>
        <v>9879</v>
      </c>
      <c r="H161" s="169">
        <f t="shared" si="83"/>
        <v>13292</v>
      </c>
      <c r="I161" s="171">
        <f t="shared" si="82"/>
        <v>0.34548031177244654</v>
      </c>
      <c r="J161" s="170">
        <f t="shared" si="79"/>
        <v>0.13229406252662068</v>
      </c>
      <c r="K161" s="168">
        <f>H161-G161</f>
        <v>3413</v>
      </c>
      <c r="L161" s="169">
        <f t="shared" si="81"/>
        <v>1553</v>
      </c>
      <c r="M161" s="170">
        <f t="shared" si="78"/>
        <v>3.7075229635191677E-3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ECE10-1D22-45EF-931D-E89272695614}">
  <sheetPr>
    <tabColor theme="7" tint="0.79998168889431442"/>
    <pageSetUpPr fitToPage="1"/>
  </sheetPr>
  <dimension ref="A1:AA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5" max="27" width="0" hidden="1" customWidth="1"/>
  </cols>
  <sheetData>
    <row r="1" spans="1:27" ht="42.75" customHeight="1" x14ac:dyDescent="0.25"/>
    <row r="4" spans="1:27" ht="42" customHeight="1" thickBot="1" x14ac:dyDescent="0.3">
      <c r="B4" s="267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67"/>
      <c r="D4" s="267"/>
      <c r="E4" s="267"/>
      <c r="F4" s="267"/>
      <c r="G4" s="267"/>
      <c r="H4" s="267"/>
      <c r="I4" s="267"/>
      <c r="J4" s="267"/>
      <c r="K4" s="142"/>
      <c r="L4" s="142"/>
      <c r="M4" s="142"/>
      <c r="P4" s="141" t="s">
        <v>269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6" customHeight="1" x14ac:dyDescent="0.25"/>
    <row r="6" spans="1:27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P6" s="143"/>
      <c r="Q6" s="302" t="s">
        <v>43</v>
      </c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s="144" customFormat="1" ht="72" customHeight="1" x14ac:dyDescent="0.25">
      <c r="B7" s="145"/>
      <c r="C7" s="172" t="s">
        <v>262</v>
      </c>
      <c r="D7" s="172" t="s">
        <v>263</v>
      </c>
      <c r="E7" s="172" t="s">
        <v>264</v>
      </c>
      <c r="F7" s="172" t="s">
        <v>265</v>
      </c>
      <c r="G7" s="172" t="s">
        <v>266</v>
      </c>
      <c r="H7" s="172" t="s">
        <v>267</v>
      </c>
      <c r="I7" s="173" t="str">
        <f>CONCATENATE("var. ",RIGHT(H7,2),"/",RIGHT(G7,2))</f>
        <v>var. 24/23</v>
      </c>
      <c r="J7" s="173" t="str">
        <f>CONCATENATE("var. ",RIGHT(H7,2),"/",RIGHT(D7,2))</f>
        <v>var. 24/19</v>
      </c>
      <c r="K7" s="172" t="str">
        <f>CONCATENATE("dif. ",RIGHT(H7,2),"/",RIGHT(G7,2))</f>
        <v>dif. 24/23</v>
      </c>
      <c r="L7" s="172" t="str">
        <f>CONCATENATE("dif. ",RIGHT(H7,2),"/",RIGHT(D7,2))</f>
        <v>dif. 24/19</v>
      </c>
      <c r="M7" s="173" t="str">
        <f>CONCATENATE("Cuota s/ total lugares de residencia ",RIGHT(H7,4))</f>
        <v>Cuota s/ total lugares de residencia 2024</v>
      </c>
      <c r="P7" s="145"/>
      <c r="Q7" s="172" t="s">
        <v>262</v>
      </c>
      <c r="R7" s="172" t="s">
        <v>263</v>
      </c>
      <c r="S7" s="172" t="s">
        <v>264</v>
      </c>
      <c r="T7" s="172" t="s">
        <v>265</v>
      </c>
      <c r="U7" s="172" t="s">
        <v>266</v>
      </c>
      <c r="V7" s="172" t="s">
        <v>267</v>
      </c>
      <c r="W7" s="173" t="str">
        <f>CONCATENATE("var. ",RIGHT(V7,2),"/",RIGHT(U7,2))</f>
        <v>var. 24/23</v>
      </c>
      <c r="X7" s="173" t="str">
        <f>CONCATENATE("var. ",RIGHT(V7,2),"/",RIGHT(R7,2))</f>
        <v>var. 24/19</v>
      </c>
      <c r="Y7" s="172" t="str">
        <f>CONCATENATE("dif. ",RIGHT(V7,2),"/",RIGHT(U7,2))</f>
        <v>dif. 24/23</v>
      </c>
      <c r="Z7" s="172" t="str">
        <f>CONCATENATE("dif. ",RIGHT(V7,2),"/",RIGHT(R7,2))</f>
        <v>dif. 24/19</v>
      </c>
      <c r="AA7" s="173" t="str">
        <f>CONCATENATE("Cuota s/ total lugares de residencia ",RIGHT(V7,4))</f>
        <v>Cuota s/ total lugares de residencia 2024</v>
      </c>
    </row>
    <row r="8" spans="1:27" x14ac:dyDescent="0.25">
      <c r="A8" s="1"/>
      <c r="B8" s="150" t="s">
        <v>43</v>
      </c>
      <c r="C8" s="151"/>
      <c r="D8" s="151"/>
      <c r="E8" s="151"/>
      <c r="F8" s="151"/>
      <c r="G8" s="151"/>
      <c r="H8" s="152"/>
      <c r="I8" s="152"/>
      <c r="J8" s="152"/>
      <c r="K8" s="152"/>
      <c r="L8" s="151"/>
      <c r="M8" s="151"/>
      <c r="P8" s="153" t="s">
        <v>47</v>
      </c>
      <c r="Q8" s="151"/>
      <c r="R8" s="151"/>
      <c r="S8" s="151"/>
      <c r="T8" s="151"/>
      <c r="U8" s="151"/>
      <c r="V8" s="152"/>
      <c r="W8" s="152"/>
      <c r="X8" s="152"/>
      <c r="Y8" s="152"/>
      <c r="Z8" s="151"/>
      <c r="AA8" s="151"/>
    </row>
    <row r="9" spans="1:27" x14ac:dyDescent="0.25">
      <c r="A9" s="1" t="s">
        <v>96</v>
      </c>
      <c r="B9" s="154" t="s">
        <v>68</v>
      </c>
      <c r="C9" s="176">
        <f>C10+C13</f>
        <v>1122894</v>
      </c>
      <c r="D9" s="176">
        <f t="shared" ref="D9:H9" si="0">D10+D13</f>
        <v>1067570</v>
      </c>
      <c r="E9" s="176">
        <f t="shared" si="0"/>
        <v>326656</v>
      </c>
      <c r="F9" s="176">
        <f t="shared" si="0"/>
        <v>808801</v>
      </c>
      <c r="G9" s="176">
        <f t="shared" si="0"/>
        <v>912644</v>
      </c>
      <c r="H9" s="176">
        <f t="shared" si="0"/>
        <v>1003054</v>
      </c>
      <c r="I9" s="177">
        <f>IFERROR(H9/G9-1,"-")</f>
        <v>9.9063818969937989E-2</v>
      </c>
      <c r="J9" s="177">
        <f>IFERROR(H9/D9-1,"-")</f>
        <v>-6.0432571166293525E-2</v>
      </c>
      <c r="K9" s="176">
        <f>H9-G9</f>
        <v>90410</v>
      </c>
      <c r="L9" s="176">
        <f>H9-D9</f>
        <v>-64516</v>
      </c>
      <c r="M9" s="177">
        <f t="shared" ref="M9:M21" si="1">H9/H$9</f>
        <v>1</v>
      </c>
      <c r="P9" s="154" t="s">
        <v>68</v>
      </c>
      <c r="Q9" s="176" t="e">
        <f>Q10+Q13</f>
        <v>#REF!</v>
      </c>
      <c r="R9" s="176" t="e">
        <f t="shared" ref="R9:V9" si="2">R10+R13</f>
        <v>#REF!</v>
      </c>
      <c r="S9" s="176" t="e">
        <f t="shared" si="2"/>
        <v>#REF!</v>
      </c>
      <c r="T9" s="176" t="e">
        <f t="shared" si="2"/>
        <v>#REF!</v>
      </c>
      <c r="U9" s="176" t="e">
        <f t="shared" si="2"/>
        <v>#REF!</v>
      </c>
      <c r="V9" s="176" t="e">
        <f t="shared" si="2"/>
        <v>#REF!</v>
      </c>
      <c r="W9" s="177" t="str">
        <f>IFERROR(V9/U9-1,"-")</f>
        <v>-</v>
      </c>
      <c r="X9" s="177" t="str">
        <f>IFERROR(V9/R9-1,"-")</f>
        <v>-</v>
      </c>
      <c r="Y9" s="176" t="e">
        <f>V9-U9</f>
        <v>#REF!</v>
      </c>
      <c r="Z9" s="176" t="e">
        <f>V9-R9</f>
        <v>#REF!</v>
      </c>
      <c r="AA9" s="177" t="e">
        <f t="shared" ref="AA9:AA21" si="3">V9/V$9</f>
        <v>#REF!</v>
      </c>
    </row>
    <row r="10" spans="1:27" x14ac:dyDescent="0.25">
      <c r="A10" s="161" t="s">
        <v>103</v>
      </c>
      <c r="B10" s="157" t="s">
        <v>97</v>
      </c>
      <c r="C10" s="158">
        <v>180003</v>
      </c>
      <c r="D10" s="158">
        <v>166199</v>
      </c>
      <c r="E10" s="158">
        <v>69877</v>
      </c>
      <c r="F10" s="158">
        <v>139589</v>
      </c>
      <c r="G10" s="158">
        <v>144299</v>
      </c>
      <c r="H10" s="158">
        <v>152849</v>
      </c>
      <c r="I10" s="160">
        <f>IFERROR(H10/G10-1,"-")</f>
        <v>5.925196986812109E-2</v>
      </c>
      <c r="J10" s="159">
        <f t="shared" ref="J10:J21" si="4">IFERROR(H10/D10-1,"-")</f>
        <v>-8.0325393052906424E-2</v>
      </c>
      <c r="K10" s="157">
        <f t="shared" ref="K10:K20" si="5">H10-G10</f>
        <v>8550</v>
      </c>
      <c r="L10" s="158">
        <f t="shared" ref="L10:L21" si="6">H10-D10</f>
        <v>-13350</v>
      </c>
      <c r="M10" s="159">
        <f t="shared" si="1"/>
        <v>0.15238362042322745</v>
      </c>
      <c r="P10" s="157" t="s">
        <v>97</v>
      </c>
      <c r="Q10" s="158" t="e">
        <v>#REF!</v>
      </c>
      <c r="R10" s="158" t="e">
        <v>#REF!</v>
      </c>
      <c r="S10" s="158" t="e">
        <v>#REF!</v>
      </c>
      <c r="T10" s="158" t="e">
        <v>#REF!</v>
      </c>
      <c r="U10" s="158" t="e">
        <v>#REF!</v>
      </c>
      <c r="V10" s="158" t="e">
        <v>#REF!</v>
      </c>
      <c r="W10" s="160" t="str">
        <f>IFERROR(V10/U10-1,"-")</f>
        <v>-</v>
      </c>
      <c r="X10" s="159" t="str">
        <f t="shared" ref="X10:X21" si="7">IFERROR(V10/R10-1,"-")</f>
        <v>-</v>
      </c>
      <c r="Y10" s="157" t="e">
        <f t="shared" ref="Y10:Y20" si="8">V10-U10</f>
        <v>#REF!</v>
      </c>
      <c r="Z10" s="158" t="e">
        <f t="shared" ref="Z10:Z21" si="9">V10-R10</f>
        <v>#REF!</v>
      </c>
      <c r="AA10" s="159" t="e">
        <f t="shared" si="3"/>
        <v>#REF!</v>
      </c>
    </row>
    <row r="11" spans="1:27" x14ac:dyDescent="0.25">
      <c r="A11" s="161" t="s">
        <v>100</v>
      </c>
      <c r="B11" s="162" t="s">
        <v>103</v>
      </c>
      <c r="C11" s="163">
        <v>95614</v>
      </c>
      <c r="D11" s="163">
        <v>92574</v>
      </c>
      <c r="E11" s="163">
        <v>49661</v>
      </c>
      <c r="F11" s="163">
        <v>82781</v>
      </c>
      <c r="G11" s="163">
        <v>81092</v>
      </c>
      <c r="H11" s="163">
        <v>74558</v>
      </c>
      <c r="I11" s="165">
        <f>IFERROR(H11/G11-1,"-")</f>
        <v>-8.0575149213239272E-2</v>
      </c>
      <c r="J11" s="164">
        <f t="shared" si="4"/>
        <v>-0.19461187806511548</v>
      </c>
      <c r="K11" s="162">
        <f t="shared" si="5"/>
        <v>-6534</v>
      </c>
      <c r="L11" s="163">
        <f t="shared" si="6"/>
        <v>-18016</v>
      </c>
      <c r="M11" s="164">
        <f t="shared" si="1"/>
        <v>7.4330993146929272E-2</v>
      </c>
      <c r="P11" s="162" t="s">
        <v>103</v>
      </c>
      <c r="Q11" s="163" t="e">
        <v>#REF!</v>
      </c>
      <c r="R11" s="163" t="e">
        <v>#REF!</v>
      </c>
      <c r="S11" s="163" t="e">
        <v>#REF!</v>
      </c>
      <c r="T11" s="163" t="e">
        <v>#REF!</v>
      </c>
      <c r="U11" s="163" t="e">
        <v>#REF!</v>
      </c>
      <c r="V11" s="163" t="e">
        <v>#REF!</v>
      </c>
      <c r="W11" s="165" t="str">
        <f>IFERROR(V11/U11-1,"-")</f>
        <v>-</v>
      </c>
      <c r="X11" s="164" t="str">
        <f t="shared" si="7"/>
        <v>-</v>
      </c>
      <c r="Y11" s="162" t="e">
        <f t="shared" si="8"/>
        <v>#REF!</v>
      </c>
      <c r="Z11" s="163" t="e">
        <f t="shared" si="9"/>
        <v>#REF!</v>
      </c>
      <c r="AA11" s="164" t="e">
        <f>V11/V$9</f>
        <v>#REF!</v>
      </c>
    </row>
    <row r="12" spans="1:27" x14ac:dyDescent="0.25">
      <c r="A12" s="1"/>
      <c r="B12" s="162" t="s">
        <v>100</v>
      </c>
      <c r="C12" s="163">
        <v>84389</v>
      </c>
      <c r="D12" s="163">
        <v>73625</v>
      </c>
      <c r="E12" s="163">
        <v>20216</v>
      </c>
      <c r="F12" s="163">
        <v>56808</v>
      </c>
      <c r="G12" s="163">
        <v>63207</v>
      </c>
      <c r="H12" s="163">
        <v>78291</v>
      </c>
      <c r="I12" s="165">
        <f>IFERROR(H12/G12-1,"-")</f>
        <v>0.23864445393706402</v>
      </c>
      <c r="J12" s="164">
        <f t="shared" si="4"/>
        <v>6.337521222410869E-2</v>
      </c>
      <c r="K12" s="162">
        <f t="shared" si="5"/>
        <v>15084</v>
      </c>
      <c r="L12" s="163">
        <f t="shared" si="6"/>
        <v>4666</v>
      </c>
      <c r="M12" s="164">
        <f t="shared" si="1"/>
        <v>7.8052627276298192E-2</v>
      </c>
      <c r="P12" s="162" t="s">
        <v>100</v>
      </c>
      <c r="Q12" s="163" t="e">
        <v>#REF!</v>
      </c>
      <c r="R12" s="163" t="e">
        <v>#REF!</v>
      </c>
      <c r="S12" s="163" t="e">
        <v>#REF!</v>
      </c>
      <c r="T12" s="163" t="e">
        <v>#REF!</v>
      </c>
      <c r="U12" s="163" t="e">
        <v>#REF!</v>
      </c>
      <c r="V12" s="163" t="e">
        <v>#REF!</v>
      </c>
      <c r="W12" s="165" t="str">
        <f>IFERROR(V12/U12-1,"-")</f>
        <v>-</v>
      </c>
      <c r="X12" s="164" t="str">
        <f t="shared" si="7"/>
        <v>-</v>
      </c>
      <c r="Y12" s="162" t="e">
        <f t="shared" si="8"/>
        <v>#REF!</v>
      </c>
      <c r="Z12" s="163" t="e">
        <f t="shared" si="9"/>
        <v>#REF!</v>
      </c>
      <c r="AA12" s="164" t="e">
        <f t="shared" si="3"/>
        <v>#REF!</v>
      </c>
    </row>
    <row r="13" spans="1:27" s="56" customFormat="1" x14ac:dyDescent="0.25">
      <c r="B13" s="157" t="s">
        <v>107</v>
      </c>
      <c r="C13" s="158">
        <v>942891</v>
      </c>
      <c r="D13" s="158">
        <v>901371</v>
      </c>
      <c r="E13" s="158">
        <v>256779</v>
      </c>
      <c r="F13" s="158">
        <v>669212</v>
      </c>
      <c r="G13" s="158">
        <v>768345</v>
      </c>
      <c r="H13" s="158">
        <v>850205</v>
      </c>
      <c r="I13" s="160">
        <f>IFERROR(H13/G13-1,"-")</f>
        <v>0.10654068159485641</v>
      </c>
      <c r="J13" s="159">
        <f t="shared" si="4"/>
        <v>-5.6764639643387738E-2</v>
      </c>
      <c r="K13" s="157">
        <f t="shared" si="5"/>
        <v>81860</v>
      </c>
      <c r="L13" s="158">
        <f t="shared" si="6"/>
        <v>-51166</v>
      </c>
      <c r="M13" s="159">
        <f t="shared" si="1"/>
        <v>0.84761637957677249</v>
      </c>
      <c r="P13" s="157" t="s">
        <v>107</v>
      </c>
      <c r="Q13" s="158" t="e">
        <v>#REF!</v>
      </c>
      <c r="R13" s="158" t="e">
        <v>#REF!</v>
      </c>
      <c r="S13" s="158" t="e">
        <v>#REF!</v>
      </c>
      <c r="T13" s="158" t="e">
        <v>#REF!</v>
      </c>
      <c r="U13" s="158" t="e">
        <v>#REF!</v>
      </c>
      <c r="V13" s="158" t="e">
        <v>#REF!</v>
      </c>
      <c r="W13" s="160" t="str">
        <f>IFERROR(V13/U13-1,"-")</f>
        <v>-</v>
      </c>
      <c r="X13" s="159" t="str">
        <f t="shared" si="7"/>
        <v>-</v>
      </c>
      <c r="Y13" s="157" t="e">
        <f t="shared" si="8"/>
        <v>#REF!</v>
      </c>
      <c r="Z13" s="158" t="e">
        <f t="shared" si="9"/>
        <v>#REF!</v>
      </c>
      <c r="AA13" s="159" t="e">
        <f t="shared" si="3"/>
        <v>#REF!</v>
      </c>
    </row>
    <row r="14" spans="1:27" s="56" customFormat="1" x14ac:dyDescent="0.25">
      <c r="B14" s="162" t="s">
        <v>110</v>
      </c>
      <c r="C14" s="163">
        <v>506483</v>
      </c>
      <c r="D14" s="163">
        <v>492434</v>
      </c>
      <c r="E14" s="163">
        <v>107238</v>
      </c>
      <c r="F14" s="163">
        <v>331767</v>
      </c>
      <c r="G14" s="163">
        <v>401834</v>
      </c>
      <c r="H14" s="163">
        <v>460786</v>
      </c>
      <c r="I14" s="165">
        <f t="shared" ref="I14:I21" si="10">IFERROR(H14/G14-1,"-")</f>
        <v>0.14670734681485387</v>
      </c>
      <c r="J14" s="164">
        <f t="shared" si="4"/>
        <v>-6.4268511110118332E-2</v>
      </c>
      <c r="K14" s="162">
        <f t="shared" si="5"/>
        <v>58952</v>
      </c>
      <c r="L14" s="163">
        <f t="shared" si="6"/>
        <v>-31648</v>
      </c>
      <c r="M14" s="164">
        <f t="shared" si="1"/>
        <v>0.45938304418306491</v>
      </c>
      <c r="P14" s="162" t="s">
        <v>110</v>
      </c>
      <c r="Q14" s="163" t="e">
        <v>#REF!</v>
      </c>
      <c r="R14" s="163" t="e">
        <v>#REF!</v>
      </c>
      <c r="S14" s="163" t="e">
        <v>#REF!</v>
      </c>
      <c r="T14" s="163" t="e">
        <v>#REF!</v>
      </c>
      <c r="U14" s="163" t="e">
        <v>#REF!</v>
      </c>
      <c r="V14" s="163" t="e">
        <v>#REF!</v>
      </c>
      <c r="W14" s="165" t="str">
        <f t="shared" ref="W14:W21" si="11">IFERROR(V14/U14-1,"-")</f>
        <v>-</v>
      </c>
      <c r="X14" s="164" t="str">
        <f t="shared" si="7"/>
        <v>-</v>
      </c>
      <c r="Y14" s="162" t="e">
        <f t="shared" si="8"/>
        <v>#REF!</v>
      </c>
      <c r="Z14" s="163" t="e">
        <f t="shared" si="9"/>
        <v>#REF!</v>
      </c>
      <c r="AA14" s="164" t="e">
        <f t="shared" si="3"/>
        <v>#REF!</v>
      </c>
    </row>
    <row r="15" spans="1:27" x14ac:dyDescent="0.25">
      <c r="A15" s="1"/>
      <c r="B15" s="162" t="s">
        <v>113</v>
      </c>
      <c r="C15" s="163">
        <v>78742</v>
      </c>
      <c r="D15" s="163">
        <v>62140</v>
      </c>
      <c r="E15" s="163">
        <v>19065</v>
      </c>
      <c r="F15" s="163">
        <v>36220</v>
      </c>
      <c r="G15" s="163">
        <v>38567</v>
      </c>
      <c r="H15" s="163">
        <v>44157</v>
      </c>
      <c r="I15" s="165">
        <f t="shared" si="10"/>
        <v>0.14494256747997003</v>
      </c>
      <c r="J15" s="164">
        <f t="shared" si="4"/>
        <v>-0.28939491470872225</v>
      </c>
      <c r="K15" s="162">
        <f t="shared" si="5"/>
        <v>5590</v>
      </c>
      <c r="L15" s="163">
        <f t="shared" si="6"/>
        <v>-17983</v>
      </c>
      <c r="M15" s="164">
        <f t="shared" si="1"/>
        <v>4.4022555116673676E-2</v>
      </c>
      <c r="P15" s="162" t="s">
        <v>113</v>
      </c>
      <c r="Q15" s="163" t="e">
        <v>#REF!</v>
      </c>
      <c r="R15" s="163" t="e">
        <v>#REF!</v>
      </c>
      <c r="S15" s="163" t="e">
        <v>#REF!</v>
      </c>
      <c r="T15" s="163" t="e">
        <v>#REF!</v>
      </c>
      <c r="U15" s="163" t="e">
        <v>#REF!</v>
      </c>
      <c r="V15" s="163" t="e">
        <v>#REF!</v>
      </c>
      <c r="W15" s="165" t="str">
        <f t="shared" si="11"/>
        <v>-</v>
      </c>
      <c r="X15" s="164" t="str">
        <f t="shared" si="7"/>
        <v>-</v>
      </c>
      <c r="Y15" s="162" t="e">
        <f t="shared" si="8"/>
        <v>#REF!</v>
      </c>
      <c r="Z15" s="163" t="e">
        <f t="shared" si="9"/>
        <v>#REF!</v>
      </c>
      <c r="AA15" s="164" t="e">
        <f t="shared" si="3"/>
        <v>#REF!</v>
      </c>
    </row>
    <row r="16" spans="1:27" x14ac:dyDescent="0.25">
      <c r="A16" s="1"/>
      <c r="B16" s="162" t="s">
        <v>116</v>
      </c>
      <c r="C16" s="163">
        <v>25508</v>
      </c>
      <c r="D16" s="163">
        <v>23829</v>
      </c>
      <c r="E16" s="163">
        <v>8578</v>
      </c>
      <c r="F16" s="163">
        <v>25472</v>
      </c>
      <c r="G16" s="163">
        <v>33505</v>
      </c>
      <c r="H16" s="163">
        <v>32694</v>
      </c>
      <c r="I16" s="165">
        <f t="shared" si="10"/>
        <v>-2.4205342486196102E-2</v>
      </c>
      <c r="J16" s="164">
        <f t="shared" si="4"/>
        <v>0.37202568299131311</v>
      </c>
      <c r="K16" s="162">
        <f t="shared" si="5"/>
        <v>-811</v>
      </c>
      <c r="L16" s="163">
        <f t="shared" si="6"/>
        <v>8865</v>
      </c>
      <c r="M16" s="164">
        <f t="shared" si="1"/>
        <v>3.259445652975812E-2</v>
      </c>
      <c r="P16" s="162" t="s">
        <v>116</v>
      </c>
      <c r="Q16" s="163" t="e">
        <v>#REF!</v>
      </c>
      <c r="R16" s="163" t="e">
        <v>#REF!</v>
      </c>
      <c r="S16" s="163" t="e">
        <v>#REF!</v>
      </c>
      <c r="T16" s="163" t="e">
        <v>#REF!</v>
      </c>
      <c r="U16" s="163" t="e">
        <v>#REF!</v>
      </c>
      <c r="V16" s="163" t="e">
        <v>#REF!</v>
      </c>
      <c r="W16" s="165" t="str">
        <f t="shared" si="11"/>
        <v>-</v>
      </c>
      <c r="X16" s="164" t="str">
        <f t="shared" si="7"/>
        <v>-</v>
      </c>
      <c r="Y16" s="162" t="e">
        <f t="shared" si="8"/>
        <v>#REF!</v>
      </c>
      <c r="Z16" s="163" t="e">
        <f t="shared" si="9"/>
        <v>#REF!</v>
      </c>
      <c r="AA16" s="164" t="e">
        <f t="shared" si="3"/>
        <v>#REF!</v>
      </c>
    </row>
    <row r="17" spans="1:27" x14ac:dyDescent="0.25">
      <c r="A17" s="1"/>
      <c r="B17" s="162" t="s">
        <v>123</v>
      </c>
      <c r="C17" s="163">
        <v>40394</v>
      </c>
      <c r="D17" s="163">
        <v>40271</v>
      </c>
      <c r="E17" s="163">
        <v>11079</v>
      </c>
      <c r="F17" s="163">
        <v>40263</v>
      </c>
      <c r="G17" s="163">
        <v>39914</v>
      </c>
      <c r="H17" s="163">
        <v>40265</v>
      </c>
      <c r="I17" s="165">
        <f t="shared" si="10"/>
        <v>8.7939068998346137E-3</v>
      </c>
      <c r="J17" s="164">
        <f t="shared" si="4"/>
        <v>-1.4899058876116644E-4</v>
      </c>
      <c r="K17" s="162">
        <f t="shared" si="5"/>
        <v>351</v>
      </c>
      <c r="L17" s="163">
        <f t="shared" si="6"/>
        <v>-6</v>
      </c>
      <c r="M17" s="164">
        <f t="shared" si="1"/>
        <v>4.0142405094840357E-2</v>
      </c>
      <c r="P17" s="162" t="s">
        <v>123</v>
      </c>
      <c r="Q17" s="163" t="e">
        <v>#REF!</v>
      </c>
      <c r="R17" s="163" t="e">
        <v>#REF!</v>
      </c>
      <c r="S17" s="163" t="e">
        <v>#REF!</v>
      </c>
      <c r="T17" s="163" t="e">
        <v>#REF!</v>
      </c>
      <c r="U17" s="163" t="e">
        <v>#REF!</v>
      </c>
      <c r="V17" s="163" t="e">
        <v>#REF!</v>
      </c>
      <c r="W17" s="165" t="str">
        <f t="shared" si="11"/>
        <v>-</v>
      </c>
      <c r="X17" s="164" t="str">
        <f t="shared" si="7"/>
        <v>-</v>
      </c>
      <c r="Y17" s="162" t="e">
        <f t="shared" si="8"/>
        <v>#REF!</v>
      </c>
      <c r="Z17" s="163" t="e">
        <f t="shared" si="9"/>
        <v>#REF!</v>
      </c>
      <c r="AA17" s="164" t="e">
        <f t="shared" si="3"/>
        <v>#REF!</v>
      </c>
    </row>
    <row r="18" spans="1:27" x14ac:dyDescent="0.25">
      <c r="A18" s="1"/>
      <c r="B18" s="162" t="s">
        <v>119</v>
      </c>
      <c r="C18" s="163">
        <v>13040</v>
      </c>
      <c r="D18" s="163">
        <v>11840</v>
      </c>
      <c r="E18" s="163">
        <v>5816</v>
      </c>
      <c r="F18" s="163">
        <v>12329</v>
      </c>
      <c r="G18" s="163">
        <v>13020</v>
      </c>
      <c r="H18" s="163">
        <v>13645</v>
      </c>
      <c r="I18" s="165">
        <f t="shared" si="10"/>
        <v>4.8003072196620478E-2</v>
      </c>
      <c r="J18" s="164">
        <f t="shared" si="4"/>
        <v>0.15244932432432434</v>
      </c>
      <c r="K18" s="162">
        <f t="shared" si="5"/>
        <v>625</v>
      </c>
      <c r="L18" s="163">
        <f t="shared" si="6"/>
        <v>1805</v>
      </c>
      <c r="M18" s="164">
        <f t="shared" si="1"/>
        <v>1.3603455048282545E-2</v>
      </c>
      <c r="P18" s="162" t="s">
        <v>119</v>
      </c>
      <c r="Q18" s="163" t="e">
        <v>#REF!</v>
      </c>
      <c r="R18" s="163" t="e">
        <v>#REF!</v>
      </c>
      <c r="S18" s="163" t="e">
        <v>#REF!</v>
      </c>
      <c r="T18" s="163" t="e">
        <v>#REF!</v>
      </c>
      <c r="U18" s="163" t="e">
        <v>#REF!</v>
      </c>
      <c r="V18" s="163" t="e">
        <v>#REF!</v>
      </c>
      <c r="W18" s="165" t="str">
        <f t="shared" si="11"/>
        <v>-</v>
      </c>
      <c r="X18" s="164" t="str">
        <f t="shared" si="7"/>
        <v>-</v>
      </c>
      <c r="Y18" s="162" t="e">
        <f t="shared" si="8"/>
        <v>#REF!</v>
      </c>
      <c r="Z18" s="163" t="e">
        <f t="shared" si="9"/>
        <v>#REF!</v>
      </c>
      <c r="AA18" s="164" t="e">
        <f t="shared" si="3"/>
        <v>#REF!</v>
      </c>
    </row>
    <row r="19" spans="1:27" x14ac:dyDescent="0.25">
      <c r="A19" s="161" t="s">
        <v>144</v>
      </c>
      <c r="B19" s="162" t="s">
        <v>128</v>
      </c>
      <c r="C19" s="163">
        <v>19803</v>
      </c>
      <c r="D19" s="163">
        <v>22566</v>
      </c>
      <c r="E19" s="163">
        <v>10431</v>
      </c>
      <c r="F19" s="163">
        <v>15444</v>
      </c>
      <c r="G19" s="163">
        <v>17504</v>
      </c>
      <c r="H19" s="163">
        <v>15762</v>
      </c>
      <c r="I19" s="165">
        <f t="shared" si="10"/>
        <v>-9.9520109689213876E-2</v>
      </c>
      <c r="J19" s="164">
        <f t="shared" si="4"/>
        <v>-0.3015155543738367</v>
      </c>
      <c r="K19" s="162">
        <f t="shared" si="5"/>
        <v>-1742</v>
      </c>
      <c r="L19" s="163">
        <f t="shared" si="6"/>
        <v>-6804</v>
      </c>
      <c r="M19" s="164">
        <f t="shared" si="1"/>
        <v>1.5714009415245839E-2</v>
      </c>
      <c r="P19" s="162" t="s">
        <v>128</v>
      </c>
      <c r="Q19" s="163" t="e">
        <v>#REF!</v>
      </c>
      <c r="R19" s="163" t="e">
        <v>#REF!</v>
      </c>
      <c r="S19" s="163" t="e">
        <v>#REF!</v>
      </c>
      <c r="T19" s="163" t="e">
        <v>#REF!</v>
      </c>
      <c r="U19" s="163" t="e">
        <v>#REF!</v>
      </c>
      <c r="V19" s="163" t="e">
        <v>#REF!</v>
      </c>
      <c r="W19" s="165" t="str">
        <f t="shared" si="11"/>
        <v>-</v>
      </c>
      <c r="X19" s="164" t="str">
        <f t="shared" si="7"/>
        <v>-</v>
      </c>
      <c r="Y19" s="162" t="e">
        <f t="shared" si="8"/>
        <v>#REF!</v>
      </c>
      <c r="Z19" s="163" t="e">
        <f t="shared" si="9"/>
        <v>#REF!</v>
      </c>
      <c r="AA19" s="164" t="e">
        <f t="shared" si="3"/>
        <v>#REF!</v>
      </c>
    </row>
    <row r="20" spans="1:27" x14ac:dyDescent="0.25">
      <c r="A20" s="167" t="s">
        <v>145</v>
      </c>
      <c r="B20" s="162" t="s">
        <v>131</v>
      </c>
      <c r="C20" s="163">
        <v>37039</v>
      </c>
      <c r="D20" s="163">
        <v>31637</v>
      </c>
      <c r="E20" s="163">
        <v>16376</v>
      </c>
      <c r="F20" s="163">
        <v>13206</v>
      </c>
      <c r="G20" s="163">
        <v>17170</v>
      </c>
      <c r="H20" s="163">
        <v>19122</v>
      </c>
      <c r="I20" s="165">
        <f t="shared" si="10"/>
        <v>0.11368666278392547</v>
      </c>
      <c r="J20" s="164">
        <f t="shared" si="4"/>
        <v>-0.39558112336820817</v>
      </c>
      <c r="K20" s="162">
        <f t="shared" si="5"/>
        <v>1952</v>
      </c>
      <c r="L20" s="163">
        <f t="shared" si="6"/>
        <v>-12515</v>
      </c>
      <c r="M20" s="164">
        <f t="shared" si="1"/>
        <v>1.9063779218267411E-2</v>
      </c>
      <c r="P20" s="162" t="s">
        <v>131</v>
      </c>
      <c r="Q20" s="163" t="e">
        <v>#REF!</v>
      </c>
      <c r="R20" s="163" t="e">
        <v>#REF!</v>
      </c>
      <c r="S20" s="163" t="e">
        <v>#REF!</v>
      </c>
      <c r="T20" s="163" t="e">
        <v>#REF!</v>
      </c>
      <c r="U20" s="163" t="e">
        <v>#REF!</v>
      </c>
      <c r="V20" s="163" t="e">
        <v>#REF!</v>
      </c>
      <c r="W20" s="165" t="str">
        <f t="shared" si="11"/>
        <v>-</v>
      </c>
      <c r="X20" s="164" t="str">
        <f t="shared" si="7"/>
        <v>-</v>
      </c>
      <c r="Y20" s="162" t="e">
        <f t="shared" si="8"/>
        <v>#REF!</v>
      </c>
      <c r="Z20" s="163" t="e">
        <f t="shared" si="9"/>
        <v>#REF!</v>
      </c>
      <c r="AA20" s="164" t="e">
        <f t="shared" si="3"/>
        <v>#REF!</v>
      </c>
    </row>
    <row r="21" spans="1:27" x14ac:dyDescent="0.25">
      <c r="B21" s="168" t="s">
        <v>145</v>
      </c>
      <c r="C21" s="169">
        <f t="shared" ref="C21:H21" si="12">C13-SUM(C14:C20)</f>
        <v>221882</v>
      </c>
      <c r="D21" s="169">
        <f t="shared" si="12"/>
        <v>216654</v>
      </c>
      <c r="E21" s="169">
        <f t="shared" si="12"/>
        <v>78196</v>
      </c>
      <c r="F21" s="169">
        <f t="shared" si="12"/>
        <v>194511</v>
      </c>
      <c r="G21" s="169">
        <f t="shared" si="12"/>
        <v>206831</v>
      </c>
      <c r="H21" s="169">
        <f t="shared" si="12"/>
        <v>223774</v>
      </c>
      <c r="I21" s="171">
        <f t="shared" si="10"/>
        <v>8.1917120741088034E-2</v>
      </c>
      <c r="J21" s="170">
        <f t="shared" si="4"/>
        <v>3.2863459709952192E-2</v>
      </c>
      <c r="K21" s="168">
        <f>H21-G21</f>
        <v>16943</v>
      </c>
      <c r="L21" s="169">
        <f t="shared" si="6"/>
        <v>7120</v>
      </c>
      <c r="M21" s="170">
        <f t="shared" si="1"/>
        <v>0.22309267497063967</v>
      </c>
      <c r="P21" s="168" t="s">
        <v>145</v>
      </c>
      <c r="Q21" s="169" t="e">
        <f t="shared" ref="Q21:V21" si="13">Q13-SUM(Q14:Q20)</f>
        <v>#REF!</v>
      </c>
      <c r="R21" s="169" t="e">
        <f t="shared" si="13"/>
        <v>#REF!</v>
      </c>
      <c r="S21" s="169" t="e">
        <f t="shared" si="13"/>
        <v>#REF!</v>
      </c>
      <c r="T21" s="169" t="e">
        <f t="shared" si="13"/>
        <v>#REF!</v>
      </c>
      <c r="U21" s="169" t="e">
        <f t="shared" si="13"/>
        <v>#REF!</v>
      </c>
      <c r="V21" s="169" t="e">
        <f t="shared" si="13"/>
        <v>#REF!</v>
      </c>
      <c r="W21" s="171" t="str">
        <f t="shared" si="11"/>
        <v>-</v>
      </c>
      <c r="X21" s="170" t="str">
        <f t="shared" si="7"/>
        <v>-</v>
      </c>
      <c r="Y21" s="168" t="e">
        <f>V21-U21</f>
        <v>#REF!</v>
      </c>
      <c r="Z21" s="169" t="e">
        <f t="shared" si="9"/>
        <v>#REF!</v>
      </c>
      <c r="AA21" s="170" t="e">
        <f t="shared" si="3"/>
        <v>#REF!</v>
      </c>
    </row>
    <row r="22" spans="1:27" x14ac:dyDescent="0.25">
      <c r="B22" s="153" t="s">
        <v>44</v>
      </c>
      <c r="C22" s="151"/>
      <c r="D22" s="151"/>
      <c r="E22" s="151"/>
      <c r="F22" s="151"/>
      <c r="G22" s="151"/>
      <c r="H22" s="152"/>
      <c r="I22" s="152"/>
      <c r="J22" s="152"/>
      <c r="K22" s="152"/>
      <c r="L22" s="151"/>
      <c r="M22" s="151"/>
    </row>
    <row r="23" spans="1:27" x14ac:dyDescent="0.25">
      <c r="B23" s="154" t="s">
        <v>68</v>
      </c>
      <c r="C23" s="176">
        <f>C24+C27</f>
        <v>314919</v>
      </c>
      <c r="D23" s="176">
        <f t="shared" ref="D23:H23" si="14">D24+D27</f>
        <v>334917</v>
      </c>
      <c r="E23" s="176">
        <f t="shared" si="14"/>
        <v>88250</v>
      </c>
      <c r="F23" s="176">
        <f t="shared" si="14"/>
        <v>214850</v>
      </c>
      <c r="G23" s="176">
        <f t="shared" si="14"/>
        <v>283761</v>
      </c>
      <c r="H23" s="176">
        <f t="shared" si="14"/>
        <v>302063</v>
      </c>
      <c r="I23" s="177">
        <f>IFERROR(H23/G23-1,"-")</f>
        <v>6.4497940167958179E-2</v>
      </c>
      <c r="J23" s="177">
        <f>IFERROR(H23/D23-1,"-")</f>
        <v>-9.8095946159794778E-2</v>
      </c>
      <c r="K23" s="176">
        <f>H23-G23</f>
        <v>18302</v>
      </c>
      <c r="L23" s="176">
        <f>H23-D23</f>
        <v>-32854</v>
      </c>
      <c r="M23" s="177">
        <f t="shared" ref="M23:M35" si="15">H23/H$9</f>
        <v>0.30114330833634084</v>
      </c>
    </row>
    <row r="24" spans="1:27" x14ac:dyDescent="0.25">
      <c r="B24" s="157" t="s">
        <v>97</v>
      </c>
      <c r="C24" s="158">
        <v>25286</v>
      </c>
      <c r="D24" s="158">
        <v>36642</v>
      </c>
      <c r="E24" s="158">
        <v>17005</v>
      </c>
      <c r="F24" s="158">
        <v>29790</v>
      </c>
      <c r="G24" s="158">
        <v>34248</v>
      </c>
      <c r="H24" s="158">
        <v>29936</v>
      </c>
      <c r="I24" s="160">
        <f>IFERROR(H24/G24-1,"-")</f>
        <v>-0.1259051623452464</v>
      </c>
      <c r="J24" s="159">
        <f t="shared" ref="J24:J35" si="16">IFERROR(H24/D24-1,"-")</f>
        <v>-0.18301402761857977</v>
      </c>
      <c r="K24" s="157">
        <f t="shared" ref="K24:K34" si="17">H24-G24</f>
        <v>-4312</v>
      </c>
      <c r="L24" s="158">
        <f t="shared" ref="L24:L35" si="18">H24-D24</f>
        <v>-6706</v>
      </c>
      <c r="M24" s="159">
        <f t="shared" si="15"/>
        <v>2.984485381644458E-2</v>
      </c>
    </row>
    <row r="25" spans="1:27" x14ac:dyDescent="0.25">
      <c r="B25" s="162" t="s">
        <v>103</v>
      </c>
      <c r="C25" s="163">
        <v>16544</v>
      </c>
      <c r="D25" s="163">
        <v>26505</v>
      </c>
      <c r="E25" s="163">
        <v>14753</v>
      </c>
      <c r="F25" s="163">
        <v>16435</v>
      </c>
      <c r="G25" s="163">
        <v>18342</v>
      </c>
      <c r="H25" s="163">
        <v>15127</v>
      </c>
      <c r="I25" s="165">
        <f>IFERROR(H25/G25-1,"-")</f>
        <v>-0.17528077636026607</v>
      </c>
      <c r="J25" s="164">
        <f t="shared" si="16"/>
        <v>-0.4292774948122996</v>
      </c>
      <c r="K25" s="162">
        <f t="shared" si="17"/>
        <v>-3215</v>
      </c>
      <c r="L25" s="163">
        <f t="shared" si="18"/>
        <v>-11378</v>
      </c>
      <c r="M25" s="164">
        <f t="shared" si="15"/>
        <v>1.5080942800686703E-2</v>
      </c>
    </row>
    <row r="26" spans="1:27" x14ac:dyDescent="0.25">
      <c r="B26" s="162" t="s">
        <v>100</v>
      </c>
      <c r="C26" s="163">
        <v>8742</v>
      </c>
      <c r="D26" s="163">
        <v>10137</v>
      </c>
      <c r="E26" s="163">
        <v>2252</v>
      </c>
      <c r="F26" s="163">
        <v>13355</v>
      </c>
      <c r="G26" s="163">
        <v>15906</v>
      </c>
      <c r="H26" s="163">
        <v>14809</v>
      </c>
      <c r="I26" s="165">
        <f>IFERROR(H26/G26-1,"-")</f>
        <v>-6.8967685150257751E-2</v>
      </c>
      <c r="J26" s="164">
        <f t="shared" si="16"/>
        <v>0.46088586366775175</v>
      </c>
      <c r="K26" s="162">
        <f t="shared" si="17"/>
        <v>-1097</v>
      </c>
      <c r="L26" s="163">
        <f t="shared" si="18"/>
        <v>4672</v>
      </c>
      <c r="M26" s="164">
        <f t="shared" si="15"/>
        <v>1.4763911015757875E-2</v>
      </c>
    </row>
    <row r="27" spans="1:27" x14ac:dyDescent="0.25">
      <c r="B27" s="157" t="s">
        <v>107</v>
      </c>
      <c r="C27" s="158">
        <v>289633</v>
      </c>
      <c r="D27" s="158">
        <v>298275</v>
      </c>
      <c r="E27" s="158">
        <v>71245</v>
      </c>
      <c r="F27" s="158">
        <v>185060</v>
      </c>
      <c r="G27" s="158">
        <v>249513</v>
      </c>
      <c r="H27" s="158">
        <v>272127</v>
      </c>
      <c r="I27" s="160">
        <f>IFERROR(H27/G27-1,"-")</f>
        <v>9.0632552211708406E-2</v>
      </c>
      <c r="J27" s="159">
        <f t="shared" si="16"/>
        <v>-8.7664068393261241E-2</v>
      </c>
      <c r="K27" s="157">
        <f t="shared" si="17"/>
        <v>22614</v>
      </c>
      <c r="L27" s="158">
        <f t="shared" si="18"/>
        <v>-26148</v>
      </c>
      <c r="M27" s="159">
        <f t="shared" si="15"/>
        <v>0.27129845451989626</v>
      </c>
    </row>
    <row r="28" spans="1:27" x14ac:dyDescent="0.25">
      <c r="B28" s="162" t="s">
        <v>110</v>
      </c>
      <c r="C28" s="163">
        <v>177993</v>
      </c>
      <c r="D28" s="163">
        <v>180912</v>
      </c>
      <c r="E28" s="163">
        <v>37804</v>
      </c>
      <c r="F28" s="163">
        <v>100421</v>
      </c>
      <c r="G28" s="163">
        <v>143657</v>
      </c>
      <c r="H28" s="163">
        <v>163574</v>
      </c>
      <c r="I28" s="165">
        <f t="shared" ref="I28:I35" si="19">IFERROR(H28/G28-1,"-")</f>
        <v>0.13864273930264459</v>
      </c>
      <c r="J28" s="164">
        <f t="shared" si="16"/>
        <v>-9.5836649862916734E-2</v>
      </c>
      <c r="K28" s="162">
        <f t="shared" si="17"/>
        <v>19917</v>
      </c>
      <c r="L28" s="163">
        <f t="shared" si="18"/>
        <v>-17338</v>
      </c>
      <c r="M28" s="164">
        <f t="shared" si="15"/>
        <v>0.16307596599983651</v>
      </c>
    </row>
    <row r="29" spans="1:27" x14ac:dyDescent="0.25">
      <c r="B29" s="162" t="s">
        <v>113</v>
      </c>
      <c r="C29" s="163">
        <v>27235</v>
      </c>
      <c r="D29" s="163">
        <v>24436</v>
      </c>
      <c r="E29" s="163">
        <v>6205</v>
      </c>
      <c r="F29" s="163">
        <v>10588</v>
      </c>
      <c r="G29" s="163">
        <v>11713</v>
      </c>
      <c r="H29" s="163">
        <v>13264</v>
      </c>
      <c r="I29" s="165">
        <f t="shared" si="19"/>
        <v>0.13241697259455298</v>
      </c>
      <c r="J29" s="164">
        <f t="shared" si="16"/>
        <v>-0.45719430348665901</v>
      </c>
      <c r="K29" s="162">
        <f t="shared" si="17"/>
        <v>1551</v>
      </c>
      <c r="L29" s="163">
        <f t="shared" si="18"/>
        <v>-11172</v>
      </c>
      <c r="M29" s="164">
        <f t="shared" si="15"/>
        <v>1.3223615079547063E-2</v>
      </c>
    </row>
    <row r="30" spans="1:27" x14ac:dyDescent="0.25">
      <c r="B30" s="162" t="s">
        <v>116</v>
      </c>
      <c r="C30" s="163">
        <v>4568</v>
      </c>
      <c r="D30" s="163">
        <v>7852</v>
      </c>
      <c r="E30" s="163">
        <v>2700</v>
      </c>
      <c r="F30" s="163">
        <v>8627</v>
      </c>
      <c r="G30" s="163">
        <v>15488</v>
      </c>
      <c r="H30" s="163">
        <v>13632</v>
      </c>
      <c r="I30" s="165">
        <f t="shared" si="19"/>
        <v>-0.1198347107438017</v>
      </c>
      <c r="J30" s="164">
        <f t="shared" si="16"/>
        <v>0.73611818644931226</v>
      </c>
      <c r="K30" s="162">
        <f t="shared" si="17"/>
        <v>-1856</v>
      </c>
      <c r="L30" s="163">
        <f t="shared" si="18"/>
        <v>5780</v>
      </c>
      <c r="M30" s="164">
        <f t="shared" si="15"/>
        <v>1.3590494629401807E-2</v>
      </c>
    </row>
    <row r="31" spans="1:27" x14ac:dyDescent="0.25">
      <c r="B31" s="162" t="s">
        <v>123</v>
      </c>
      <c r="C31" s="163">
        <v>10296</v>
      </c>
      <c r="D31" s="163">
        <v>11696</v>
      </c>
      <c r="E31" s="163">
        <v>2616</v>
      </c>
      <c r="F31" s="163">
        <v>10032</v>
      </c>
      <c r="G31" s="163">
        <v>11229</v>
      </c>
      <c r="H31" s="163">
        <v>8871</v>
      </c>
      <c r="I31" s="165">
        <f t="shared" si="19"/>
        <v>-0.20999198503873895</v>
      </c>
      <c r="J31" s="164">
        <f t="shared" si="16"/>
        <v>-0.24153556771545825</v>
      </c>
      <c r="K31" s="162">
        <f t="shared" si="17"/>
        <v>-2358</v>
      </c>
      <c r="L31" s="163">
        <f t="shared" si="18"/>
        <v>-2825</v>
      </c>
      <c r="M31" s="164">
        <f t="shared" si="15"/>
        <v>8.8439904531560608E-3</v>
      </c>
    </row>
    <row r="32" spans="1:27" x14ac:dyDescent="0.25">
      <c r="B32" s="162" t="s">
        <v>119</v>
      </c>
      <c r="C32" s="163">
        <v>3710</v>
      </c>
      <c r="D32" s="163">
        <v>4066</v>
      </c>
      <c r="E32" s="163">
        <v>1883</v>
      </c>
      <c r="F32" s="163">
        <v>3993</v>
      </c>
      <c r="G32" s="163">
        <v>4351</v>
      </c>
      <c r="H32" s="163">
        <v>4237</v>
      </c>
      <c r="I32" s="165">
        <f t="shared" si="19"/>
        <v>-2.6200873362445365E-2</v>
      </c>
      <c r="J32" s="164">
        <f t="shared" si="16"/>
        <v>4.20560747663552E-2</v>
      </c>
      <c r="K32" s="162">
        <f t="shared" si="17"/>
        <v>-114</v>
      </c>
      <c r="L32" s="163">
        <f t="shared" si="18"/>
        <v>171</v>
      </c>
      <c r="M32" s="164">
        <f t="shared" si="15"/>
        <v>4.2240995998221436E-3</v>
      </c>
    </row>
    <row r="33" spans="2:13" x14ac:dyDescent="0.25">
      <c r="B33" s="162" t="s">
        <v>128</v>
      </c>
      <c r="C33" s="163">
        <v>2794</v>
      </c>
      <c r="D33" s="163">
        <v>3642</v>
      </c>
      <c r="E33" s="163">
        <v>1995</v>
      </c>
      <c r="F33" s="163">
        <v>1916</v>
      </c>
      <c r="G33" s="163">
        <v>2732</v>
      </c>
      <c r="H33" s="163">
        <v>2220</v>
      </c>
      <c r="I33" s="165">
        <f t="shared" si="19"/>
        <v>-0.18740849194729137</v>
      </c>
      <c r="J33" s="164">
        <f t="shared" si="16"/>
        <v>-0.39044481054365732</v>
      </c>
      <c r="K33" s="162">
        <f t="shared" si="17"/>
        <v>-512</v>
      </c>
      <c r="L33" s="163">
        <f t="shared" si="18"/>
        <v>-1422</v>
      </c>
      <c r="M33" s="164">
        <f t="shared" si="15"/>
        <v>2.2132407627106815E-3</v>
      </c>
    </row>
    <row r="34" spans="2:13" x14ac:dyDescent="0.25">
      <c r="B34" s="162" t="s">
        <v>131</v>
      </c>
      <c r="C34" s="163">
        <v>4290</v>
      </c>
      <c r="D34" s="163">
        <v>4453</v>
      </c>
      <c r="E34" s="163">
        <v>1716</v>
      </c>
      <c r="F34" s="163">
        <v>1145</v>
      </c>
      <c r="G34" s="163">
        <v>2224</v>
      </c>
      <c r="H34" s="163">
        <v>2374</v>
      </c>
      <c r="I34" s="165">
        <f t="shared" si="19"/>
        <v>6.744604316546754E-2</v>
      </c>
      <c r="J34" s="164">
        <f t="shared" si="16"/>
        <v>-0.46687626319335285</v>
      </c>
      <c r="K34" s="162">
        <f t="shared" si="17"/>
        <v>150</v>
      </c>
      <c r="L34" s="163">
        <f t="shared" si="18"/>
        <v>-2079</v>
      </c>
      <c r="M34" s="164">
        <f t="shared" si="15"/>
        <v>2.3667718786825036E-3</v>
      </c>
    </row>
    <row r="35" spans="2:13" x14ac:dyDescent="0.25">
      <c r="B35" s="168" t="s">
        <v>145</v>
      </c>
      <c r="C35" s="169">
        <f t="shared" ref="C35:H35" si="20">C27-SUM(C28:C34)</f>
        <v>58747</v>
      </c>
      <c r="D35" s="169">
        <f t="shared" si="20"/>
        <v>61218</v>
      </c>
      <c r="E35" s="169">
        <f t="shared" si="20"/>
        <v>16326</v>
      </c>
      <c r="F35" s="169">
        <f t="shared" si="20"/>
        <v>48338</v>
      </c>
      <c r="G35" s="169">
        <f t="shared" si="20"/>
        <v>58119</v>
      </c>
      <c r="H35" s="169">
        <f t="shared" si="20"/>
        <v>63955</v>
      </c>
      <c r="I35" s="171">
        <f t="shared" si="19"/>
        <v>0.1004146664601937</v>
      </c>
      <c r="J35" s="170">
        <f t="shared" si="16"/>
        <v>4.4709072495017876E-2</v>
      </c>
      <c r="K35" s="168">
        <f>H35-G35</f>
        <v>5836</v>
      </c>
      <c r="L35" s="169">
        <f t="shared" si="18"/>
        <v>2737</v>
      </c>
      <c r="M35" s="170">
        <f t="shared" si="15"/>
        <v>6.3760276116739484E-2</v>
      </c>
    </row>
    <row r="36" spans="2:13" x14ac:dyDescent="0.25">
      <c r="B36" s="153" t="s">
        <v>45</v>
      </c>
      <c r="C36" s="151"/>
      <c r="D36" s="151"/>
      <c r="E36" s="151"/>
      <c r="F36" s="151"/>
      <c r="G36" s="151"/>
      <c r="H36" s="152"/>
      <c r="I36" s="152"/>
      <c r="J36" s="152"/>
      <c r="K36" s="152"/>
      <c r="L36" s="151"/>
      <c r="M36" s="151"/>
    </row>
    <row r="37" spans="2:13" x14ac:dyDescent="0.25">
      <c r="B37" s="154" t="s">
        <v>68</v>
      </c>
      <c r="C37" s="176">
        <f>C38+C41</f>
        <v>513445</v>
      </c>
      <c r="D37" s="176">
        <f t="shared" ref="D37:H37" si="21">D38+D41</f>
        <v>480222</v>
      </c>
      <c r="E37" s="176">
        <f t="shared" si="21"/>
        <v>140135</v>
      </c>
      <c r="F37" s="176">
        <f t="shared" si="21"/>
        <v>409026</v>
      </c>
      <c r="G37" s="176">
        <f t="shared" si="21"/>
        <v>422543</v>
      </c>
      <c r="H37" s="176">
        <f t="shared" si="21"/>
        <v>439267</v>
      </c>
      <c r="I37" s="177">
        <f>IFERROR(H37/G37-1,"-")</f>
        <v>3.9579403752990849E-2</v>
      </c>
      <c r="J37" s="177">
        <f>IFERROR(H37/D37-1,"-")</f>
        <v>-8.5283473060376203E-2</v>
      </c>
      <c r="K37" s="176">
        <f>H37-G37</f>
        <v>16724</v>
      </c>
      <c r="L37" s="176">
        <f>H37-D37</f>
        <v>-40955</v>
      </c>
      <c r="M37" s="177">
        <f t="shared" ref="M37:M49" si="22">H37/H$9</f>
        <v>0.43792956311424908</v>
      </c>
    </row>
    <row r="38" spans="2:13" x14ac:dyDescent="0.25">
      <c r="B38" s="157" t="s">
        <v>97</v>
      </c>
      <c r="C38" s="158">
        <v>49732</v>
      </c>
      <c r="D38" s="158">
        <v>42098</v>
      </c>
      <c r="E38" s="158">
        <v>21721</v>
      </c>
      <c r="F38" s="158">
        <v>37415</v>
      </c>
      <c r="G38" s="158">
        <v>34012</v>
      </c>
      <c r="H38" s="158">
        <v>29879</v>
      </c>
      <c r="I38" s="160">
        <f>IFERROR(H38/G38-1,"-")</f>
        <v>-0.12151593555215812</v>
      </c>
      <c r="J38" s="159">
        <f t="shared" ref="J38:J49" si="23">IFERROR(H38/D38-1,"-")</f>
        <v>-0.2902513183524158</v>
      </c>
      <c r="K38" s="157">
        <f t="shared" ref="K38:K48" si="24">H38-G38</f>
        <v>-4133</v>
      </c>
      <c r="L38" s="158">
        <f t="shared" ref="L38:L49" si="25">H38-D38</f>
        <v>-12219</v>
      </c>
      <c r="M38" s="159">
        <f t="shared" si="22"/>
        <v>2.9788027364429034E-2</v>
      </c>
    </row>
    <row r="39" spans="2:13" x14ac:dyDescent="0.25">
      <c r="B39" s="162" t="s">
        <v>103</v>
      </c>
      <c r="C39" s="163">
        <v>27811</v>
      </c>
      <c r="D39" s="163">
        <v>29605</v>
      </c>
      <c r="E39" s="163">
        <v>17094</v>
      </c>
      <c r="F39" s="163">
        <v>27660</v>
      </c>
      <c r="G39" s="163">
        <v>20787</v>
      </c>
      <c r="H39" s="163">
        <v>16933</v>
      </c>
      <c r="I39" s="165">
        <f>IFERROR(H39/G39-1,"-")</f>
        <v>-0.18540433925049304</v>
      </c>
      <c r="J39" s="164">
        <f t="shared" si="23"/>
        <v>-0.42803580476270897</v>
      </c>
      <c r="K39" s="162">
        <f t="shared" si="24"/>
        <v>-3854</v>
      </c>
      <c r="L39" s="163">
        <f t="shared" si="25"/>
        <v>-12672</v>
      </c>
      <c r="M39" s="164">
        <f t="shared" si="22"/>
        <v>1.6881444069810798E-2</v>
      </c>
    </row>
    <row r="40" spans="2:13" x14ac:dyDescent="0.25">
      <c r="B40" s="162" t="s">
        <v>100</v>
      </c>
      <c r="C40" s="163">
        <v>21921</v>
      </c>
      <c r="D40" s="163">
        <v>12493</v>
      </c>
      <c r="E40" s="163">
        <v>4627</v>
      </c>
      <c r="F40" s="163">
        <v>9755</v>
      </c>
      <c r="G40" s="163">
        <v>13225</v>
      </c>
      <c r="H40" s="163">
        <v>12946</v>
      </c>
      <c r="I40" s="165">
        <f>IFERROR(H40/G40-1,"-")</f>
        <v>-2.1096408317580306E-2</v>
      </c>
      <c r="J40" s="164">
        <f t="shared" si="23"/>
        <v>3.6260305771231849E-2</v>
      </c>
      <c r="K40" s="162">
        <f t="shared" si="24"/>
        <v>-279</v>
      </c>
      <c r="L40" s="163">
        <f t="shared" si="25"/>
        <v>453</v>
      </c>
      <c r="M40" s="164">
        <f t="shared" si="22"/>
        <v>1.2906583294618235E-2</v>
      </c>
    </row>
    <row r="41" spans="2:13" x14ac:dyDescent="0.25">
      <c r="B41" s="157" t="s">
        <v>107</v>
      </c>
      <c r="C41" s="158">
        <v>463713</v>
      </c>
      <c r="D41" s="158">
        <v>438124</v>
      </c>
      <c r="E41" s="158">
        <v>118414</v>
      </c>
      <c r="F41" s="158">
        <v>371611</v>
      </c>
      <c r="G41" s="158">
        <v>388531</v>
      </c>
      <c r="H41" s="158">
        <v>409388</v>
      </c>
      <c r="I41" s="160">
        <f>IFERROR(H41/G41-1,"-")</f>
        <v>5.3681688205059475E-2</v>
      </c>
      <c r="J41" s="159">
        <f t="shared" si="23"/>
        <v>-6.5588737435063993E-2</v>
      </c>
      <c r="K41" s="157">
        <f t="shared" si="24"/>
        <v>20857</v>
      </c>
      <c r="L41" s="158">
        <f t="shared" si="25"/>
        <v>-28736</v>
      </c>
      <c r="M41" s="159">
        <f t="shared" si="22"/>
        <v>0.40814153574982004</v>
      </c>
    </row>
    <row r="42" spans="2:13" x14ac:dyDescent="0.25">
      <c r="B42" s="162" t="s">
        <v>110</v>
      </c>
      <c r="C42" s="163">
        <v>256232</v>
      </c>
      <c r="D42" s="163">
        <v>254079</v>
      </c>
      <c r="E42" s="163">
        <v>47514</v>
      </c>
      <c r="F42" s="163">
        <v>198252</v>
      </c>
      <c r="G42" s="163">
        <v>220036</v>
      </c>
      <c r="H42" s="163">
        <v>232788</v>
      </c>
      <c r="I42" s="165">
        <f t="shared" ref="I42:I49" si="26">IFERROR(H42/G42-1,"-")</f>
        <v>5.7954152956788851E-2</v>
      </c>
      <c r="J42" s="164">
        <f t="shared" si="23"/>
        <v>-8.379677187016632E-2</v>
      </c>
      <c r="K42" s="162">
        <f t="shared" si="24"/>
        <v>12752</v>
      </c>
      <c r="L42" s="163">
        <f t="shared" si="25"/>
        <v>-21291</v>
      </c>
      <c r="M42" s="164">
        <f t="shared" si="22"/>
        <v>0.23207923003148384</v>
      </c>
    </row>
    <row r="43" spans="2:13" x14ac:dyDescent="0.25">
      <c r="B43" s="162" t="s">
        <v>113</v>
      </c>
      <c r="C43" s="163">
        <v>17812</v>
      </c>
      <c r="D43" s="163">
        <v>11704</v>
      </c>
      <c r="E43" s="163">
        <v>3928</v>
      </c>
      <c r="F43" s="163">
        <v>8802</v>
      </c>
      <c r="G43" s="163">
        <v>9005</v>
      </c>
      <c r="H43" s="163">
        <v>9946</v>
      </c>
      <c r="I43" s="165">
        <f t="shared" si="26"/>
        <v>0.10449750138811775</v>
      </c>
      <c r="J43" s="164">
        <f t="shared" si="23"/>
        <v>-0.1502050580997949</v>
      </c>
      <c r="K43" s="162">
        <f t="shared" si="24"/>
        <v>941</v>
      </c>
      <c r="L43" s="163">
        <f t="shared" si="25"/>
        <v>-1758</v>
      </c>
      <c r="M43" s="164">
        <f t="shared" si="22"/>
        <v>9.9157173990632608E-3</v>
      </c>
    </row>
    <row r="44" spans="2:13" x14ac:dyDescent="0.25">
      <c r="B44" s="162" t="s">
        <v>116</v>
      </c>
      <c r="C44" s="163">
        <v>7733</v>
      </c>
      <c r="D44" s="163">
        <v>6686</v>
      </c>
      <c r="E44" s="163">
        <v>3014</v>
      </c>
      <c r="F44" s="163">
        <v>8019</v>
      </c>
      <c r="G44" s="163">
        <v>7889</v>
      </c>
      <c r="H44" s="163">
        <v>8088</v>
      </c>
      <c r="I44" s="165">
        <f t="shared" si="26"/>
        <v>2.5224996831030522E-2</v>
      </c>
      <c r="J44" s="164">
        <f t="shared" si="23"/>
        <v>0.20969189350882433</v>
      </c>
      <c r="K44" s="162">
        <f t="shared" si="24"/>
        <v>199</v>
      </c>
      <c r="L44" s="163">
        <f t="shared" si="25"/>
        <v>1402</v>
      </c>
      <c r="M44" s="164">
        <f t="shared" si="22"/>
        <v>8.0633744544162129E-3</v>
      </c>
    </row>
    <row r="45" spans="2:13" x14ac:dyDescent="0.25">
      <c r="B45" s="162" t="s">
        <v>123</v>
      </c>
      <c r="C45" s="163">
        <v>24066</v>
      </c>
      <c r="D45" s="163">
        <v>23124</v>
      </c>
      <c r="E45" s="163">
        <v>6236</v>
      </c>
      <c r="F45" s="163">
        <v>23160</v>
      </c>
      <c r="G45" s="163">
        <v>21824</v>
      </c>
      <c r="H45" s="163">
        <v>22232</v>
      </c>
      <c r="I45" s="165">
        <f t="shared" si="26"/>
        <v>1.8695014662756693E-2</v>
      </c>
      <c r="J45" s="164">
        <f t="shared" si="23"/>
        <v>-3.8574641065559634E-2</v>
      </c>
      <c r="K45" s="162">
        <f t="shared" si="24"/>
        <v>408</v>
      </c>
      <c r="L45" s="163">
        <f t="shared" si="25"/>
        <v>-892</v>
      </c>
      <c r="M45" s="164">
        <f t="shared" si="22"/>
        <v>2.2164310196659404E-2</v>
      </c>
    </row>
    <row r="46" spans="2:13" x14ac:dyDescent="0.25">
      <c r="B46" s="162" t="s">
        <v>119</v>
      </c>
      <c r="C46" s="163">
        <v>7507</v>
      </c>
      <c r="D46" s="163">
        <v>6044</v>
      </c>
      <c r="E46" s="163">
        <v>2573</v>
      </c>
      <c r="F46" s="163">
        <v>6301</v>
      </c>
      <c r="G46" s="163">
        <v>6642</v>
      </c>
      <c r="H46" s="163">
        <v>7196</v>
      </c>
      <c r="I46" s="165">
        <f t="shared" si="26"/>
        <v>8.3408611863896365E-2</v>
      </c>
      <c r="J46" s="164">
        <f t="shared" si="23"/>
        <v>0.1906022501654534</v>
      </c>
      <c r="K46" s="162">
        <f t="shared" si="24"/>
        <v>554</v>
      </c>
      <c r="L46" s="163">
        <f t="shared" si="25"/>
        <v>1152</v>
      </c>
      <c r="M46" s="164">
        <f t="shared" si="22"/>
        <v>7.1740903281378669E-3</v>
      </c>
    </row>
    <row r="47" spans="2:13" x14ac:dyDescent="0.25">
      <c r="B47" s="162" t="s">
        <v>128</v>
      </c>
      <c r="C47" s="163">
        <v>13358</v>
      </c>
      <c r="D47" s="163">
        <v>14318</v>
      </c>
      <c r="E47" s="163">
        <v>6298</v>
      </c>
      <c r="F47" s="163">
        <v>10092</v>
      </c>
      <c r="G47" s="163">
        <v>10634</v>
      </c>
      <c r="H47" s="163">
        <v>9878</v>
      </c>
      <c r="I47" s="165">
        <f t="shared" si="26"/>
        <v>-7.1092721459469654E-2</v>
      </c>
      <c r="J47" s="164">
        <f t="shared" si="23"/>
        <v>-0.31009917586255065</v>
      </c>
      <c r="K47" s="162">
        <f t="shared" si="24"/>
        <v>-756</v>
      </c>
      <c r="L47" s="163">
        <f t="shared" si="25"/>
        <v>-4440</v>
      </c>
      <c r="M47" s="164">
        <f t="shared" si="22"/>
        <v>9.8479244387640139E-3</v>
      </c>
    </row>
    <row r="48" spans="2:13" x14ac:dyDescent="0.25">
      <c r="B48" s="162" t="s">
        <v>131</v>
      </c>
      <c r="C48" s="163">
        <v>25151</v>
      </c>
      <c r="D48" s="163">
        <v>21342</v>
      </c>
      <c r="E48" s="163">
        <v>10937</v>
      </c>
      <c r="F48" s="163">
        <v>9292</v>
      </c>
      <c r="G48" s="163">
        <v>10637</v>
      </c>
      <c r="H48" s="163">
        <v>11100</v>
      </c>
      <c r="I48" s="165">
        <f t="shared" si="26"/>
        <v>4.3527310331860525E-2</v>
      </c>
      <c r="J48" s="164">
        <f t="shared" si="23"/>
        <v>-0.47989879111610911</v>
      </c>
      <c r="K48" s="162">
        <f t="shared" si="24"/>
        <v>463</v>
      </c>
      <c r="L48" s="163">
        <f t="shared" si="25"/>
        <v>-10242</v>
      </c>
      <c r="M48" s="164">
        <f t="shared" si="22"/>
        <v>1.1066203813553407E-2</v>
      </c>
    </row>
    <row r="49" spans="2:13" x14ac:dyDescent="0.25">
      <c r="B49" s="168" t="s">
        <v>145</v>
      </c>
      <c r="C49" s="169">
        <f t="shared" ref="C49:H49" si="27">C41-SUM(C42:C48)</f>
        <v>111854</v>
      </c>
      <c r="D49" s="169">
        <f t="shared" si="27"/>
        <v>100827</v>
      </c>
      <c r="E49" s="169">
        <f t="shared" si="27"/>
        <v>37914</v>
      </c>
      <c r="F49" s="169">
        <f t="shared" si="27"/>
        <v>107693</v>
      </c>
      <c r="G49" s="169">
        <f t="shared" si="27"/>
        <v>101864</v>
      </c>
      <c r="H49" s="169">
        <f t="shared" si="27"/>
        <v>108160</v>
      </c>
      <c r="I49" s="171">
        <f t="shared" si="26"/>
        <v>6.1807900730385557E-2</v>
      </c>
      <c r="J49" s="170">
        <f t="shared" si="23"/>
        <v>7.2728535015422535E-2</v>
      </c>
      <c r="K49" s="168">
        <f>H49-G49</f>
        <v>6296</v>
      </c>
      <c r="L49" s="169">
        <f t="shared" si="25"/>
        <v>7333</v>
      </c>
      <c r="M49" s="170">
        <f t="shared" si="22"/>
        <v>0.10783068508774203</v>
      </c>
    </row>
    <row r="50" spans="2:13" x14ac:dyDescent="0.25">
      <c r="B50" s="153" t="s">
        <v>46</v>
      </c>
      <c r="C50" s="151"/>
      <c r="D50" s="151"/>
      <c r="E50" s="151"/>
      <c r="F50" s="151"/>
      <c r="G50" s="151"/>
      <c r="H50" s="152"/>
      <c r="I50" s="152"/>
      <c r="J50" s="152"/>
      <c r="K50" s="152"/>
      <c r="L50" s="151"/>
      <c r="M50" s="151"/>
    </row>
    <row r="51" spans="2:13" x14ac:dyDescent="0.25">
      <c r="B51" s="154" t="s">
        <v>68</v>
      </c>
      <c r="C51" s="176">
        <f>IFERROR(C52+C55,"nd")</f>
        <v>4832</v>
      </c>
      <c r="D51" s="176">
        <f t="shared" ref="D51:H51" si="28">IFERROR(D52+D55,"nd")</f>
        <v>5071</v>
      </c>
      <c r="E51" s="176">
        <f t="shared" si="28"/>
        <v>1878</v>
      </c>
      <c r="F51" s="176">
        <f t="shared" si="28"/>
        <v>0</v>
      </c>
      <c r="G51" s="176">
        <f t="shared" si="28"/>
        <v>0</v>
      </c>
      <c r="H51" s="176">
        <f t="shared" si="28"/>
        <v>0</v>
      </c>
      <c r="I51" s="177" t="str">
        <f>IFERROR(H51/G51-1,"-")</f>
        <v>-</v>
      </c>
      <c r="J51" s="177">
        <f>IFERROR(H51/D51-1,"-")</f>
        <v>-1</v>
      </c>
      <c r="K51" s="176">
        <f>H51-G51</f>
        <v>0</v>
      </c>
      <c r="L51" s="176">
        <f>H51-D51</f>
        <v>-5071</v>
      </c>
      <c r="M51" s="177">
        <f t="shared" ref="M51:M63" si="29">H51/H$9</f>
        <v>0</v>
      </c>
    </row>
    <row r="52" spans="2:13" x14ac:dyDescent="0.25">
      <c r="B52" s="157" t="s">
        <v>97</v>
      </c>
      <c r="C52" s="158">
        <v>1271</v>
      </c>
      <c r="D52" s="158">
        <v>1726</v>
      </c>
      <c r="E52" s="158">
        <v>350</v>
      </c>
      <c r="F52" s="158">
        <v>0</v>
      </c>
      <c r="G52" s="158">
        <v>0</v>
      </c>
      <c r="H52" s="158">
        <v>0</v>
      </c>
      <c r="I52" s="160" t="str">
        <f>IFERROR(H52/G52-1,"-")</f>
        <v>-</v>
      </c>
      <c r="J52" s="159">
        <f t="shared" ref="J52:J63" si="30">IFERROR(H52/D52-1,"-")</f>
        <v>-1</v>
      </c>
      <c r="K52" s="157">
        <f t="shared" ref="K52:K62" si="31">H52-G52</f>
        <v>0</v>
      </c>
      <c r="L52" s="158">
        <f t="shared" ref="L52:L63" si="32">H52-D52</f>
        <v>-1726</v>
      </c>
      <c r="M52" s="159">
        <f t="shared" si="29"/>
        <v>0</v>
      </c>
    </row>
    <row r="53" spans="2:13" x14ac:dyDescent="0.25">
      <c r="B53" s="162" t="s">
        <v>103</v>
      </c>
      <c r="C53" s="163">
        <v>1005</v>
      </c>
      <c r="D53" s="163">
        <v>1027</v>
      </c>
      <c r="E53" s="163">
        <v>171</v>
      </c>
      <c r="F53" s="163">
        <v>0</v>
      </c>
      <c r="G53" s="163">
        <v>0</v>
      </c>
      <c r="H53" s="163">
        <v>0</v>
      </c>
      <c r="I53" s="165" t="str">
        <f>IFERROR(H53/G53-1,"-")</f>
        <v>-</v>
      </c>
      <c r="J53" s="164">
        <f t="shared" si="30"/>
        <v>-1</v>
      </c>
      <c r="K53" s="162">
        <f t="shared" si="31"/>
        <v>0</v>
      </c>
      <c r="L53" s="163">
        <f t="shared" si="32"/>
        <v>-1027</v>
      </c>
      <c r="M53" s="164">
        <f t="shared" si="29"/>
        <v>0</v>
      </c>
    </row>
    <row r="54" spans="2:13" x14ac:dyDescent="0.25">
      <c r="B54" s="162" t="s">
        <v>100</v>
      </c>
      <c r="C54" s="163">
        <v>266</v>
      </c>
      <c r="D54" s="163">
        <v>699</v>
      </c>
      <c r="E54" s="163">
        <v>179</v>
      </c>
      <c r="F54" s="163">
        <v>0</v>
      </c>
      <c r="G54" s="163">
        <v>0</v>
      </c>
      <c r="H54" s="163">
        <v>0</v>
      </c>
      <c r="I54" s="165" t="str">
        <f>IFERROR(H54/G54-1,"-")</f>
        <v>-</v>
      </c>
      <c r="J54" s="164">
        <f t="shared" si="30"/>
        <v>-1</v>
      </c>
      <c r="K54" s="162">
        <f t="shared" si="31"/>
        <v>0</v>
      </c>
      <c r="L54" s="163">
        <f t="shared" si="32"/>
        <v>-699</v>
      </c>
      <c r="M54" s="164">
        <f t="shared" si="29"/>
        <v>0</v>
      </c>
    </row>
    <row r="55" spans="2:13" x14ac:dyDescent="0.25">
      <c r="B55" s="157" t="s">
        <v>107</v>
      </c>
      <c r="C55" s="158">
        <v>3561</v>
      </c>
      <c r="D55" s="158">
        <v>3345</v>
      </c>
      <c r="E55" s="158">
        <v>1528</v>
      </c>
      <c r="F55" s="158">
        <v>0</v>
      </c>
      <c r="G55" s="158">
        <v>0</v>
      </c>
      <c r="H55" s="158">
        <v>0</v>
      </c>
      <c r="I55" s="160" t="str">
        <f>IFERROR(H55/G55-1,"-")</f>
        <v>-</v>
      </c>
      <c r="J55" s="159">
        <f t="shared" si="30"/>
        <v>-1</v>
      </c>
      <c r="K55" s="157">
        <f t="shared" si="31"/>
        <v>0</v>
      </c>
      <c r="L55" s="158">
        <f t="shared" si="32"/>
        <v>-3345</v>
      </c>
      <c r="M55" s="159">
        <f t="shared" si="29"/>
        <v>0</v>
      </c>
    </row>
    <row r="56" spans="2:13" x14ac:dyDescent="0.25">
      <c r="B56" s="162" t="s">
        <v>110</v>
      </c>
      <c r="C56" s="163">
        <v>1200</v>
      </c>
      <c r="D56" s="163">
        <v>1356</v>
      </c>
      <c r="E56" s="163">
        <v>596</v>
      </c>
      <c r="F56" s="163">
        <v>0</v>
      </c>
      <c r="G56" s="163">
        <v>0</v>
      </c>
      <c r="H56" s="163">
        <v>0</v>
      </c>
      <c r="I56" s="165" t="str">
        <f t="shared" ref="I56:I63" si="33">IFERROR(H56/G56-1,"-")</f>
        <v>-</v>
      </c>
      <c r="J56" s="164">
        <f t="shared" si="30"/>
        <v>-1</v>
      </c>
      <c r="K56" s="162">
        <f t="shared" si="31"/>
        <v>0</v>
      </c>
      <c r="L56" s="163">
        <f t="shared" si="32"/>
        <v>-1356</v>
      </c>
      <c r="M56" s="164">
        <f t="shared" si="29"/>
        <v>0</v>
      </c>
    </row>
    <row r="57" spans="2:13" x14ac:dyDescent="0.25">
      <c r="B57" s="162" t="s">
        <v>113</v>
      </c>
      <c r="C57" s="163">
        <v>900</v>
      </c>
      <c r="D57" s="163">
        <v>499</v>
      </c>
      <c r="E57" s="163">
        <v>89</v>
      </c>
      <c r="F57" s="163">
        <v>0</v>
      </c>
      <c r="G57" s="163">
        <v>0</v>
      </c>
      <c r="H57" s="163">
        <v>0</v>
      </c>
      <c r="I57" s="165" t="str">
        <f t="shared" si="33"/>
        <v>-</v>
      </c>
      <c r="J57" s="164">
        <f t="shared" si="30"/>
        <v>-1</v>
      </c>
      <c r="K57" s="162">
        <f t="shared" si="31"/>
        <v>0</v>
      </c>
      <c r="L57" s="163">
        <f t="shared" si="32"/>
        <v>-499</v>
      </c>
      <c r="M57" s="164">
        <f t="shared" si="29"/>
        <v>0</v>
      </c>
    </row>
    <row r="58" spans="2:13" x14ac:dyDescent="0.25">
      <c r="B58" s="162" t="s">
        <v>116</v>
      </c>
      <c r="C58" s="163">
        <v>74</v>
      </c>
      <c r="D58" s="163">
        <v>197</v>
      </c>
      <c r="E58" s="163">
        <v>56</v>
      </c>
      <c r="F58" s="163">
        <v>0</v>
      </c>
      <c r="G58" s="163">
        <v>0</v>
      </c>
      <c r="H58" s="163">
        <v>0</v>
      </c>
      <c r="I58" s="165" t="str">
        <f t="shared" si="33"/>
        <v>-</v>
      </c>
      <c r="J58" s="164">
        <f t="shared" si="30"/>
        <v>-1</v>
      </c>
      <c r="K58" s="162">
        <f t="shared" si="31"/>
        <v>0</v>
      </c>
      <c r="L58" s="163">
        <f t="shared" si="32"/>
        <v>-197</v>
      </c>
      <c r="M58" s="164">
        <f t="shared" si="29"/>
        <v>0</v>
      </c>
    </row>
    <row r="59" spans="2:13" x14ac:dyDescent="0.25">
      <c r="B59" s="162" t="s">
        <v>123</v>
      </c>
      <c r="C59" s="163">
        <v>119</v>
      </c>
      <c r="D59" s="163">
        <v>163</v>
      </c>
      <c r="E59" s="163">
        <v>13</v>
      </c>
      <c r="F59" s="163">
        <v>0</v>
      </c>
      <c r="G59" s="163">
        <v>0</v>
      </c>
      <c r="H59" s="163">
        <v>0</v>
      </c>
      <c r="I59" s="165" t="str">
        <f t="shared" si="33"/>
        <v>-</v>
      </c>
      <c r="J59" s="164">
        <f t="shared" si="30"/>
        <v>-1</v>
      </c>
      <c r="K59" s="162">
        <f t="shared" si="31"/>
        <v>0</v>
      </c>
      <c r="L59" s="163">
        <f t="shared" si="32"/>
        <v>-163</v>
      </c>
      <c r="M59" s="164">
        <f t="shared" si="29"/>
        <v>0</v>
      </c>
    </row>
    <row r="60" spans="2:13" x14ac:dyDescent="0.25">
      <c r="B60" s="162" t="s">
        <v>119</v>
      </c>
      <c r="C60" s="163">
        <v>24</v>
      </c>
      <c r="D60" s="163">
        <v>38</v>
      </c>
      <c r="E60" s="163">
        <v>52</v>
      </c>
      <c r="F60" s="163">
        <v>0</v>
      </c>
      <c r="G60" s="163">
        <v>0</v>
      </c>
      <c r="H60" s="163">
        <v>0</v>
      </c>
      <c r="I60" s="165" t="str">
        <f t="shared" si="33"/>
        <v>-</v>
      </c>
      <c r="J60" s="164">
        <f t="shared" si="30"/>
        <v>-1</v>
      </c>
      <c r="K60" s="162">
        <f t="shared" si="31"/>
        <v>0</v>
      </c>
      <c r="L60" s="163">
        <f t="shared" si="32"/>
        <v>-38</v>
      </c>
      <c r="M60" s="164">
        <f t="shared" si="29"/>
        <v>0</v>
      </c>
    </row>
    <row r="61" spans="2:13" x14ac:dyDescent="0.25">
      <c r="B61" s="162" t="s">
        <v>128</v>
      </c>
      <c r="C61" s="163">
        <v>27</v>
      </c>
      <c r="D61" s="163">
        <v>46</v>
      </c>
      <c r="E61" s="163">
        <v>60</v>
      </c>
      <c r="F61" s="163">
        <v>0</v>
      </c>
      <c r="G61" s="163">
        <v>0</v>
      </c>
      <c r="H61" s="163">
        <v>0</v>
      </c>
      <c r="I61" s="165" t="str">
        <f t="shared" si="33"/>
        <v>-</v>
      </c>
      <c r="J61" s="164">
        <f t="shared" si="30"/>
        <v>-1</v>
      </c>
      <c r="K61" s="162">
        <f t="shared" si="31"/>
        <v>0</v>
      </c>
      <c r="L61" s="163">
        <f t="shared" si="32"/>
        <v>-46</v>
      </c>
      <c r="M61" s="164">
        <f t="shared" si="29"/>
        <v>0</v>
      </c>
    </row>
    <row r="62" spans="2:13" x14ac:dyDescent="0.25">
      <c r="B62" s="162" t="s">
        <v>131</v>
      </c>
      <c r="C62" s="163">
        <v>55</v>
      </c>
      <c r="D62" s="163">
        <v>84</v>
      </c>
      <c r="E62" s="163">
        <v>96</v>
      </c>
      <c r="F62" s="163">
        <v>0</v>
      </c>
      <c r="G62" s="163">
        <v>0</v>
      </c>
      <c r="H62" s="163">
        <v>0</v>
      </c>
      <c r="I62" s="165" t="str">
        <f t="shared" si="33"/>
        <v>-</v>
      </c>
      <c r="J62" s="164">
        <f t="shared" si="30"/>
        <v>-1</v>
      </c>
      <c r="K62" s="162">
        <f t="shared" si="31"/>
        <v>0</v>
      </c>
      <c r="L62" s="163">
        <f t="shared" si="32"/>
        <v>-84</v>
      </c>
      <c r="M62" s="164">
        <f t="shared" si="29"/>
        <v>0</v>
      </c>
    </row>
    <row r="63" spans="2:13" x14ac:dyDescent="0.25">
      <c r="B63" s="168" t="s">
        <v>145</v>
      </c>
      <c r="C63" s="169">
        <f>IFERROR(C55-SUM(C56:C62),"nd")</f>
        <v>1162</v>
      </c>
      <c r="D63" s="169">
        <f t="shared" ref="D63:H63" si="34">IFERROR(D55-SUM(D56:D62),"nd")</f>
        <v>962</v>
      </c>
      <c r="E63" s="169">
        <f t="shared" si="34"/>
        <v>566</v>
      </c>
      <c r="F63" s="169">
        <f t="shared" si="34"/>
        <v>0</v>
      </c>
      <c r="G63" s="169">
        <f t="shared" si="34"/>
        <v>0</v>
      </c>
      <c r="H63" s="169">
        <f t="shared" si="34"/>
        <v>0</v>
      </c>
      <c r="I63" s="171" t="str">
        <f t="shared" si="33"/>
        <v>-</v>
      </c>
      <c r="J63" s="170">
        <f t="shared" si="30"/>
        <v>-1</v>
      </c>
      <c r="K63" s="168">
        <f>H63-G63</f>
        <v>0</v>
      </c>
      <c r="L63" s="169">
        <f t="shared" si="32"/>
        <v>-962</v>
      </c>
      <c r="M63" s="170">
        <f t="shared" si="29"/>
        <v>0</v>
      </c>
    </row>
    <row r="64" spans="2:13" x14ac:dyDescent="0.25">
      <c r="B64" s="153" t="s">
        <v>47</v>
      </c>
      <c r="C64" s="151"/>
      <c r="D64" s="151"/>
      <c r="E64" s="151"/>
      <c r="F64" s="151"/>
      <c r="G64" s="151"/>
      <c r="H64" s="152"/>
      <c r="I64" s="152"/>
      <c r="J64" s="152"/>
      <c r="K64" s="152"/>
      <c r="L64" s="151"/>
      <c r="M64" s="151"/>
    </row>
    <row r="65" spans="2:13" x14ac:dyDescent="0.25">
      <c r="B65" s="154" t="s">
        <v>68</v>
      </c>
      <c r="C65" s="176" t="str">
        <f>IFERROR(C66+C69,"nd")</f>
        <v>nd</v>
      </c>
      <c r="D65" s="176" t="str">
        <f t="shared" ref="D65:H65" si="35">IFERROR(D66+D69,"nd")</f>
        <v>nd</v>
      </c>
      <c r="E65" s="176" t="str">
        <f t="shared" si="35"/>
        <v>nd</v>
      </c>
      <c r="F65" s="176" t="str">
        <f t="shared" si="35"/>
        <v>nd</v>
      </c>
      <c r="G65" s="176" t="str">
        <f t="shared" si="35"/>
        <v>nd</v>
      </c>
      <c r="H65" s="176" t="str">
        <f t="shared" si="35"/>
        <v>nd</v>
      </c>
      <c r="I65" s="177" t="str">
        <f>IFERROR(H65/G65-1,"-")</f>
        <v>-</v>
      </c>
      <c r="J65" s="177" t="str">
        <f>IFERROR(H65/D65-1,"-")</f>
        <v>-</v>
      </c>
      <c r="K65" s="176" t="str">
        <f>IFERROR(H65-G65,"-")</f>
        <v>-</v>
      </c>
      <c r="L65" s="176" t="str">
        <f>IFERROR(H65-D65,"-")</f>
        <v>-</v>
      </c>
      <c r="M65" s="177" t="str">
        <f>IFERROR(H65/H$9,"-")</f>
        <v>-</v>
      </c>
    </row>
    <row r="66" spans="2:13" x14ac:dyDescent="0.25">
      <c r="B66" s="157" t="s">
        <v>97</v>
      </c>
      <c r="C66" s="158" t="s">
        <v>322</v>
      </c>
      <c r="D66" s="158" t="s">
        <v>322</v>
      </c>
      <c r="E66" s="158" t="s">
        <v>322</v>
      </c>
      <c r="F66" s="158" t="s">
        <v>322</v>
      </c>
      <c r="G66" s="158" t="s">
        <v>322</v>
      </c>
      <c r="H66" s="158" t="s">
        <v>322</v>
      </c>
      <c r="I66" s="160" t="str">
        <f>IFERROR(H66/G66-1,"-")</f>
        <v>-</v>
      </c>
      <c r="J66" s="159" t="str">
        <f t="shared" ref="J66:J77" si="36">IFERROR(H66/D66-1,"-")</f>
        <v>-</v>
      </c>
      <c r="K66" s="178" t="str">
        <f t="shared" ref="K66:K77" si="37">IFERROR(H66-G66,"-")</f>
        <v>-</v>
      </c>
      <c r="L66" s="158" t="str">
        <f t="shared" ref="L66:L77" si="38">IFERROR(H66-D66,"-")</f>
        <v>-</v>
      </c>
      <c r="M66" s="159" t="str">
        <f t="shared" ref="M66:M77" si="39">IFERROR(H66/H$9,"-")</f>
        <v>-</v>
      </c>
    </row>
    <row r="67" spans="2:13" x14ac:dyDescent="0.25">
      <c r="B67" s="162" t="s">
        <v>103</v>
      </c>
      <c r="C67" s="163" t="s">
        <v>322</v>
      </c>
      <c r="D67" s="163" t="s">
        <v>322</v>
      </c>
      <c r="E67" s="163" t="s">
        <v>322</v>
      </c>
      <c r="F67" s="163" t="s">
        <v>322</v>
      </c>
      <c r="G67" s="163" t="s">
        <v>322</v>
      </c>
      <c r="H67" s="163" t="s">
        <v>322</v>
      </c>
      <c r="I67" s="165" t="str">
        <f>IFERROR(H67/G67-1,"-")</f>
        <v>-</v>
      </c>
      <c r="J67" s="164" t="str">
        <f t="shared" si="36"/>
        <v>-</v>
      </c>
      <c r="K67" s="179" t="str">
        <f t="shared" si="37"/>
        <v>-</v>
      </c>
      <c r="L67" s="163" t="str">
        <f t="shared" si="38"/>
        <v>-</v>
      </c>
      <c r="M67" s="164" t="str">
        <f t="shared" si="39"/>
        <v>-</v>
      </c>
    </row>
    <row r="68" spans="2:13" x14ac:dyDescent="0.25">
      <c r="B68" s="162" t="s">
        <v>100</v>
      </c>
      <c r="C68" s="163" t="s">
        <v>322</v>
      </c>
      <c r="D68" s="163" t="s">
        <v>322</v>
      </c>
      <c r="E68" s="163" t="s">
        <v>322</v>
      </c>
      <c r="F68" s="163" t="s">
        <v>322</v>
      </c>
      <c r="G68" s="163" t="s">
        <v>322</v>
      </c>
      <c r="H68" s="163" t="s">
        <v>322</v>
      </c>
      <c r="I68" s="165" t="str">
        <f>IFERROR(H68/G68-1,"-")</f>
        <v>-</v>
      </c>
      <c r="J68" s="164" t="str">
        <f t="shared" si="36"/>
        <v>-</v>
      </c>
      <c r="K68" s="179" t="str">
        <f t="shared" si="37"/>
        <v>-</v>
      </c>
      <c r="L68" s="163" t="str">
        <f t="shared" si="38"/>
        <v>-</v>
      </c>
      <c r="M68" s="164" t="str">
        <f t="shared" si="39"/>
        <v>-</v>
      </c>
    </row>
    <row r="69" spans="2:13" x14ac:dyDescent="0.25">
      <c r="B69" s="157" t="s">
        <v>107</v>
      </c>
      <c r="C69" s="158" t="s">
        <v>322</v>
      </c>
      <c r="D69" s="158" t="s">
        <v>322</v>
      </c>
      <c r="E69" s="158" t="s">
        <v>322</v>
      </c>
      <c r="F69" s="158" t="s">
        <v>322</v>
      </c>
      <c r="G69" s="158" t="s">
        <v>322</v>
      </c>
      <c r="H69" s="158" t="s">
        <v>322</v>
      </c>
      <c r="I69" s="160" t="str">
        <f>IFERROR(H69/G69-1,"-")</f>
        <v>-</v>
      </c>
      <c r="J69" s="159" t="str">
        <f t="shared" si="36"/>
        <v>-</v>
      </c>
      <c r="K69" s="178" t="str">
        <f t="shared" si="37"/>
        <v>-</v>
      </c>
      <c r="L69" s="158" t="str">
        <f t="shared" si="38"/>
        <v>-</v>
      </c>
      <c r="M69" s="159" t="str">
        <f t="shared" si="39"/>
        <v>-</v>
      </c>
    </row>
    <row r="70" spans="2:13" x14ac:dyDescent="0.25">
      <c r="B70" s="162" t="s">
        <v>110</v>
      </c>
      <c r="C70" s="163" t="s">
        <v>322</v>
      </c>
      <c r="D70" s="163" t="s">
        <v>322</v>
      </c>
      <c r="E70" s="163" t="s">
        <v>322</v>
      </c>
      <c r="F70" s="163" t="s">
        <v>322</v>
      </c>
      <c r="G70" s="163" t="s">
        <v>322</v>
      </c>
      <c r="H70" s="163" t="s">
        <v>322</v>
      </c>
      <c r="I70" s="165" t="str">
        <f t="shared" ref="I70:I77" si="40">IFERROR(H70/G70-1,"-")</f>
        <v>-</v>
      </c>
      <c r="J70" s="164" t="str">
        <f t="shared" si="36"/>
        <v>-</v>
      </c>
      <c r="K70" s="179" t="str">
        <f t="shared" si="37"/>
        <v>-</v>
      </c>
      <c r="L70" s="163" t="str">
        <f t="shared" si="38"/>
        <v>-</v>
      </c>
      <c r="M70" s="164" t="str">
        <f t="shared" si="39"/>
        <v>-</v>
      </c>
    </row>
    <row r="71" spans="2:13" x14ac:dyDescent="0.25">
      <c r="B71" s="162" t="s">
        <v>113</v>
      </c>
      <c r="C71" s="163" t="s">
        <v>322</v>
      </c>
      <c r="D71" s="163" t="s">
        <v>322</v>
      </c>
      <c r="E71" s="163" t="s">
        <v>322</v>
      </c>
      <c r="F71" s="163" t="s">
        <v>322</v>
      </c>
      <c r="G71" s="163" t="s">
        <v>322</v>
      </c>
      <c r="H71" s="163" t="s">
        <v>322</v>
      </c>
      <c r="I71" s="165" t="str">
        <f t="shared" si="40"/>
        <v>-</v>
      </c>
      <c r="J71" s="164" t="str">
        <f t="shared" si="36"/>
        <v>-</v>
      </c>
      <c r="K71" s="179" t="str">
        <f t="shared" si="37"/>
        <v>-</v>
      </c>
      <c r="L71" s="163" t="str">
        <f t="shared" si="38"/>
        <v>-</v>
      </c>
      <c r="M71" s="164" t="str">
        <f t="shared" si="39"/>
        <v>-</v>
      </c>
    </row>
    <row r="72" spans="2:13" x14ac:dyDescent="0.25">
      <c r="B72" s="162" t="s">
        <v>116</v>
      </c>
      <c r="C72" s="163" t="s">
        <v>322</v>
      </c>
      <c r="D72" s="163" t="s">
        <v>322</v>
      </c>
      <c r="E72" s="163" t="s">
        <v>322</v>
      </c>
      <c r="F72" s="163" t="s">
        <v>322</v>
      </c>
      <c r="G72" s="163" t="s">
        <v>322</v>
      </c>
      <c r="H72" s="163" t="s">
        <v>322</v>
      </c>
      <c r="I72" s="165" t="str">
        <f t="shared" si="40"/>
        <v>-</v>
      </c>
      <c r="J72" s="164" t="str">
        <f t="shared" si="36"/>
        <v>-</v>
      </c>
      <c r="K72" s="179" t="str">
        <f t="shared" si="37"/>
        <v>-</v>
      </c>
      <c r="L72" s="163" t="str">
        <f t="shared" si="38"/>
        <v>-</v>
      </c>
      <c r="M72" s="164" t="str">
        <f t="shared" si="39"/>
        <v>-</v>
      </c>
    </row>
    <row r="73" spans="2:13" x14ac:dyDescent="0.25">
      <c r="B73" s="162" t="s">
        <v>123</v>
      </c>
      <c r="C73" s="163" t="s">
        <v>322</v>
      </c>
      <c r="D73" s="163" t="s">
        <v>322</v>
      </c>
      <c r="E73" s="163" t="s">
        <v>322</v>
      </c>
      <c r="F73" s="163" t="s">
        <v>322</v>
      </c>
      <c r="G73" s="163" t="s">
        <v>322</v>
      </c>
      <c r="H73" s="163" t="s">
        <v>322</v>
      </c>
      <c r="I73" s="165" t="str">
        <f t="shared" si="40"/>
        <v>-</v>
      </c>
      <c r="J73" s="164" t="str">
        <f t="shared" si="36"/>
        <v>-</v>
      </c>
      <c r="K73" s="179" t="str">
        <f t="shared" si="37"/>
        <v>-</v>
      </c>
      <c r="L73" s="163" t="str">
        <f t="shared" si="38"/>
        <v>-</v>
      </c>
      <c r="M73" s="164" t="str">
        <f t="shared" si="39"/>
        <v>-</v>
      </c>
    </row>
    <row r="74" spans="2:13" x14ac:dyDescent="0.25">
      <c r="B74" s="162" t="s">
        <v>119</v>
      </c>
      <c r="C74" s="163" t="s">
        <v>322</v>
      </c>
      <c r="D74" s="163" t="s">
        <v>322</v>
      </c>
      <c r="E74" s="163" t="s">
        <v>322</v>
      </c>
      <c r="F74" s="163" t="s">
        <v>322</v>
      </c>
      <c r="G74" s="163" t="s">
        <v>322</v>
      </c>
      <c r="H74" s="163" t="s">
        <v>322</v>
      </c>
      <c r="I74" s="165" t="str">
        <f t="shared" si="40"/>
        <v>-</v>
      </c>
      <c r="J74" s="164" t="str">
        <f t="shared" si="36"/>
        <v>-</v>
      </c>
      <c r="K74" s="179" t="str">
        <f t="shared" si="37"/>
        <v>-</v>
      </c>
      <c r="L74" s="163" t="str">
        <f t="shared" si="38"/>
        <v>-</v>
      </c>
      <c r="M74" s="164" t="str">
        <f t="shared" si="39"/>
        <v>-</v>
      </c>
    </row>
    <row r="75" spans="2:13" x14ac:dyDescent="0.25">
      <c r="B75" s="162" t="s">
        <v>128</v>
      </c>
      <c r="C75" s="163" t="s">
        <v>322</v>
      </c>
      <c r="D75" s="163" t="s">
        <v>322</v>
      </c>
      <c r="E75" s="163" t="s">
        <v>322</v>
      </c>
      <c r="F75" s="163" t="s">
        <v>322</v>
      </c>
      <c r="G75" s="163" t="s">
        <v>322</v>
      </c>
      <c r="H75" s="163" t="s">
        <v>322</v>
      </c>
      <c r="I75" s="165" t="str">
        <f t="shared" si="40"/>
        <v>-</v>
      </c>
      <c r="J75" s="164" t="str">
        <f t="shared" si="36"/>
        <v>-</v>
      </c>
      <c r="K75" s="179" t="str">
        <f t="shared" si="37"/>
        <v>-</v>
      </c>
      <c r="L75" s="163" t="str">
        <f t="shared" si="38"/>
        <v>-</v>
      </c>
      <c r="M75" s="164" t="str">
        <f t="shared" si="39"/>
        <v>-</v>
      </c>
    </row>
    <row r="76" spans="2:13" x14ac:dyDescent="0.25">
      <c r="B76" s="162" t="s">
        <v>131</v>
      </c>
      <c r="C76" s="163" t="s">
        <v>322</v>
      </c>
      <c r="D76" s="163" t="s">
        <v>322</v>
      </c>
      <c r="E76" s="163" t="s">
        <v>322</v>
      </c>
      <c r="F76" s="163" t="s">
        <v>322</v>
      </c>
      <c r="G76" s="163" t="s">
        <v>322</v>
      </c>
      <c r="H76" s="163" t="s">
        <v>322</v>
      </c>
      <c r="I76" s="165" t="str">
        <f t="shared" si="40"/>
        <v>-</v>
      </c>
      <c r="J76" s="164" t="str">
        <f t="shared" si="36"/>
        <v>-</v>
      </c>
      <c r="K76" s="179" t="str">
        <f t="shared" si="37"/>
        <v>-</v>
      </c>
      <c r="L76" s="163" t="str">
        <f t="shared" si="38"/>
        <v>-</v>
      </c>
      <c r="M76" s="164" t="str">
        <f t="shared" si="39"/>
        <v>-</v>
      </c>
    </row>
    <row r="77" spans="2:13" x14ac:dyDescent="0.25">
      <c r="B77" s="168" t="s">
        <v>145</v>
      </c>
      <c r="C77" s="169" t="str">
        <f>IFERROR(C69-SUM(C70:C76),"nd")</f>
        <v>nd</v>
      </c>
      <c r="D77" s="169" t="str">
        <f t="shared" ref="D77:H77" si="41">IFERROR(D69-SUM(D70:D76),"nd")</f>
        <v>nd</v>
      </c>
      <c r="E77" s="169" t="str">
        <f t="shared" si="41"/>
        <v>nd</v>
      </c>
      <c r="F77" s="169" t="str">
        <f t="shared" si="41"/>
        <v>nd</v>
      </c>
      <c r="G77" s="169" t="str">
        <f t="shared" si="41"/>
        <v>nd</v>
      </c>
      <c r="H77" s="169" t="str">
        <f t="shared" si="41"/>
        <v>nd</v>
      </c>
      <c r="I77" s="171" t="str">
        <f t="shared" si="40"/>
        <v>-</v>
      </c>
      <c r="J77" s="170" t="str">
        <f t="shared" si="36"/>
        <v>-</v>
      </c>
      <c r="K77" s="180" t="str">
        <f t="shared" si="37"/>
        <v>-</v>
      </c>
      <c r="L77" s="169" t="str">
        <f t="shared" si="38"/>
        <v>-</v>
      </c>
      <c r="M77" s="170" t="str">
        <f t="shared" si="39"/>
        <v>-</v>
      </c>
    </row>
    <row r="78" spans="2:13" x14ac:dyDescent="0.25">
      <c r="B78" s="153" t="s">
        <v>48</v>
      </c>
      <c r="C78" s="151"/>
      <c r="D78" s="151"/>
      <c r="E78" s="151"/>
      <c r="F78" s="151"/>
      <c r="G78" s="151"/>
      <c r="H78" s="152"/>
      <c r="I78" s="152"/>
      <c r="J78" s="152"/>
      <c r="K78" s="152"/>
      <c r="L78" s="151"/>
      <c r="M78" s="151"/>
    </row>
    <row r="79" spans="2:13" x14ac:dyDescent="0.25">
      <c r="B79" s="154" t="s">
        <v>68</v>
      </c>
      <c r="C79" s="176">
        <f>IFERROR(C80+C83,"nd")</f>
        <v>147521</v>
      </c>
      <c r="D79" s="176">
        <f t="shared" ref="D79:H79" si="42">IFERROR(D80+D83,"nd")</f>
        <v>134325</v>
      </c>
      <c r="E79" s="176">
        <f t="shared" si="42"/>
        <v>37921</v>
      </c>
      <c r="F79" s="176">
        <f t="shared" si="42"/>
        <v>112935</v>
      </c>
      <c r="G79" s="176">
        <f t="shared" si="42"/>
        <v>123146</v>
      </c>
      <c r="H79" s="176">
        <f t="shared" si="42"/>
        <v>149424</v>
      </c>
      <c r="I79" s="177">
        <f>IFERROR(H79/G79-1,"-")</f>
        <v>0.21338898543192641</v>
      </c>
      <c r="J79" s="177">
        <f>IFERROR(H79/D79-1,"-")</f>
        <v>0.11240647682858729</v>
      </c>
      <c r="K79" s="176">
        <f>IFERROR(H79-G79,"-")</f>
        <v>26278</v>
      </c>
      <c r="L79" s="176">
        <f>IFERROR(H79-D79,"-")</f>
        <v>15099</v>
      </c>
      <c r="M79" s="177">
        <f>IFERROR(H79/H$9,"-")</f>
        <v>0.1489690485258022</v>
      </c>
    </row>
    <row r="80" spans="2:13" x14ac:dyDescent="0.25">
      <c r="B80" s="157" t="s">
        <v>97</v>
      </c>
      <c r="C80" s="158">
        <v>70228</v>
      </c>
      <c r="D80" s="158">
        <v>63392</v>
      </c>
      <c r="E80" s="158">
        <v>14468</v>
      </c>
      <c r="F80" s="158">
        <v>56214</v>
      </c>
      <c r="G80" s="158">
        <v>57185</v>
      </c>
      <c r="H80" s="158">
        <v>75127</v>
      </c>
      <c r="I80" s="160">
        <f>IFERROR(H80/G80-1,"-")</f>
        <v>0.31375360671504771</v>
      </c>
      <c r="J80" s="159">
        <f t="shared" ref="J80:J91" si="43">IFERROR(H80/D80-1,"-")</f>
        <v>0.18511799596163558</v>
      </c>
      <c r="K80" s="178">
        <f t="shared" ref="K80:K91" si="44">IFERROR(H80-G80,"-")</f>
        <v>17942</v>
      </c>
      <c r="L80" s="158">
        <f t="shared" ref="L80:L91" si="45">IFERROR(H80-D80,"-")</f>
        <v>11735</v>
      </c>
      <c r="M80" s="159">
        <f t="shared" ref="M80:M91" si="46">IFERROR(H80/H$9,"-")</f>
        <v>7.4898260711786208E-2</v>
      </c>
    </row>
    <row r="81" spans="2:13" x14ac:dyDescent="0.25">
      <c r="B81" s="162" t="s">
        <v>103</v>
      </c>
      <c r="C81" s="163">
        <v>23537</v>
      </c>
      <c r="D81" s="163">
        <v>19817</v>
      </c>
      <c r="E81" s="163">
        <v>5002</v>
      </c>
      <c r="F81" s="163">
        <v>27935</v>
      </c>
      <c r="G81" s="163">
        <v>29457</v>
      </c>
      <c r="H81" s="163">
        <v>30608</v>
      </c>
      <c r="I81" s="165">
        <f>IFERROR(H81/G81-1,"-")</f>
        <v>3.907390433513247E-2</v>
      </c>
      <c r="J81" s="164">
        <f t="shared" si="43"/>
        <v>0.54453247211989697</v>
      </c>
      <c r="K81" s="179">
        <f t="shared" si="44"/>
        <v>1151</v>
      </c>
      <c r="L81" s="163">
        <f t="shared" si="45"/>
        <v>10791</v>
      </c>
      <c r="M81" s="164">
        <f t="shared" si="46"/>
        <v>3.0514807777048892E-2</v>
      </c>
    </row>
    <row r="82" spans="2:13" x14ac:dyDescent="0.25">
      <c r="B82" s="162" t="s">
        <v>100</v>
      </c>
      <c r="C82" s="163">
        <v>46691</v>
      </c>
      <c r="D82" s="163">
        <v>43575</v>
      </c>
      <c r="E82" s="163">
        <v>9466</v>
      </c>
      <c r="F82" s="163">
        <v>28279</v>
      </c>
      <c r="G82" s="163">
        <v>27728</v>
      </c>
      <c r="H82" s="163">
        <v>44519</v>
      </c>
      <c r="I82" s="165">
        <f>IFERROR(H82/G82-1,"-")</f>
        <v>0.60556116560877093</v>
      </c>
      <c r="J82" s="164">
        <f t="shared" si="43"/>
        <v>2.1663798049340155E-2</v>
      </c>
      <c r="K82" s="179">
        <f t="shared" si="44"/>
        <v>16791</v>
      </c>
      <c r="L82" s="163">
        <f t="shared" si="45"/>
        <v>944</v>
      </c>
      <c r="M82" s="164">
        <f t="shared" si="46"/>
        <v>4.4383452934737312E-2</v>
      </c>
    </row>
    <row r="83" spans="2:13" x14ac:dyDescent="0.25">
      <c r="B83" s="157" t="s">
        <v>107</v>
      </c>
      <c r="C83" s="158">
        <v>77293</v>
      </c>
      <c r="D83" s="158">
        <v>70933</v>
      </c>
      <c r="E83" s="158">
        <v>23453</v>
      </c>
      <c r="F83" s="158">
        <v>56721</v>
      </c>
      <c r="G83" s="158">
        <v>65961</v>
      </c>
      <c r="H83" s="158">
        <v>74297</v>
      </c>
      <c r="I83" s="160">
        <f>IFERROR(H83/G83-1,"-")</f>
        <v>0.12637770803959913</v>
      </c>
      <c r="J83" s="159">
        <f t="shared" si="43"/>
        <v>4.7425034892081275E-2</v>
      </c>
      <c r="K83" s="178">
        <f t="shared" si="44"/>
        <v>8336</v>
      </c>
      <c r="L83" s="158">
        <f t="shared" si="45"/>
        <v>3364</v>
      </c>
      <c r="M83" s="159">
        <f t="shared" si="46"/>
        <v>7.4070787814015993E-2</v>
      </c>
    </row>
    <row r="84" spans="2:13" x14ac:dyDescent="0.25">
      <c r="B84" s="162" t="s">
        <v>110</v>
      </c>
      <c r="C84" s="163">
        <v>11155</v>
      </c>
      <c r="D84" s="163">
        <v>9770</v>
      </c>
      <c r="E84" s="163">
        <v>2138</v>
      </c>
      <c r="F84" s="163">
        <v>7920</v>
      </c>
      <c r="G84" s="163">
        <v>10037</v>
      </c>
      <c r="H84" s="163">
        <v>12389</v>
      </c>
      <c r="I84" s="165">
        <f t="shared" ref="I84:I91" si="47">IFERROR(H84/G84-1,"-")</f>
        <v>0.23433296801833214</v>
      </c>
      <c r="J84" s="164">
        <f t="shared" si="43"/>
        <v>0.26806550665301954</v>
      </c>
      <c r="K84" s="179">
        <f t="shared" si="44"/>
        <v>2352</v>
      </c>
      <c r="L84" s="163">
        <f t="shared" si="45"/>
        <v>2619</v>
      </c>
      <c r="M84" s="164">
        <f t="shared" si="46"/>
        <v>1.2351279193343528E-2</v>
      </c>
    </row>
    <row r="85" spans="2:13" x14ac:dyDescent="0.25">
      <c r="B85" s="162" t="s">
        <v>113</v>
      </c>
      <c r="C85" s="163">
        <v>21494</v>
      </c>
      <c r="D85" s="163">
        <v>17331</v>
      </c>
      <c r="E85" s="163">
        <v>5311</v>
      </c>
      <c r="F85" s="163">
        <v>12173</v>
      </c>
      <c r="G85" s="163">
        <v>12179</v>
      </c>
      <c r="H85" s="163">
        <v>14664</v>
      </c>
      <c r="I85" s="165">
        <f t="shared" si="47"/>
        <v>0.20403974053698981</v>
      </c>
      <c r="J85" s="164">
        <f t="shared" si="43"/>
        <v>-0.15388610005193004</v>
      </c>
      <c r="K85" s="179">
        <f t="shared" si="44"/>
        <v>2485</v>
      </c>
      <c r="L85" s="163">
        <f t="shared" si="45"/>
        <v>-2667</v>
      </c>
      <c r="M85" s="164">
        <f t="shared" si="46"/>
        <v>1.4619352497472718E-2</v>
      </c>
    </row>
    <row r="86" spans="2:13" x14ac:dyDescent="0.25">
      <c r="B86" s="162" t="s">
        <v>116</v>
      </c>
      <c r="C86" s="163">
        <v>4887</v>
      </c>
      <c r="D86" s="163">
        <v>3843</v>
      </c>
      <c r="E86" s="163">
        <v>1163</v>
      </c>
      <c r="F86" s="163">
        <v>4154</v>
      </c>
      <c r="G86" s="163">
        <v>4180</v>
      </c>
      <c r="H86" s="163">
        <v>5101</v>
      </c>
      <c r="I86" s="165">
        <f t="shared" si="47"/>
        <v>0.22033492822966516</v>
      </c>
      <c r="J86" s="164">
        <f t="shared" si="43"/>
        <v>0.32734842570908151</v>
      </c>
      <c r="K86" s="179">
        <f t="shared" si="44"/>
        <v>921</v>
      </c>
      <c r="L86" s="163">
        <f t="shared" si="45"/>
        <v>1258</v>
      </c>
      <c r="M86" s="164">
        <f t="shared" si="46"/>
        <v>5.085468977741976E-3</v>
      </c>
    </row>
    <row r="87" spans="2:13" x14ac:dyDescent="0.25">
      <c r="B87" s="162" t="s">
        <v>123</v>
      </c>
      <c r="C87" s="163">
        <v>3745</v>
      </c>
      <c r="D87" s="163">
        <v>2806</v>
      </c>
      <c r="E87" s="163">
        <v>391</v>
      </c>
      <c r="F87" s="163">
        <v>4355</v>
      </c>
      <c r="G87" s="163">
        <v>4323</v>
      </c>
      <c r="H87" s="163">
        <v>4948</v>
      </c>
      <c r="I87" s="165">
        <f t="shared" si="47"/>
        <v>0.14457552625491554</v>
      </c>
      <c r="J87" s="164">
        <f t="shared" si="43"/>
        <v>0.76336421952957956</v>
      </c>
      <c r="K87" s="179">
        <f t="shared" si="44"/>
        <v>625</v>
      </c>
      <c r="L87" s="163">
        <f t="shared" si="45"/>
        <v>2142</v>
      </c>
      <c r="M87" s="164">
        <f t="shared" si="46"/>
        <v>4.9329348170686722E-3</v>
      </c>
    </row>
    <row r="88" spans="2:13" x14ac:dyDescent="0.25">
      <c r="B88" s="162" t="s">
        <v>119</v>
      </c>
      <c r="C88" s="163">
        <v>554</v>
      </c>
      <c r="D88" s="163">
        <v>580</v>
      </c>
      <c r="E88" s="163">
        <v>191</v>
      </c>
      <c r="F88" s="163">
        <v>662</v>
      </c>
      <c r="G88" s="163">
        <v>542</v>
      </c>
      <c r="H88" s="163">
        <v>759</v>
      </c>
      <c r="I88" s="165">
        <f t="shared" si="47"/>
        <v>0.40036900369003692</v>
      </c>
      <c r="J88" s="164">
        <f t="shared" si="43"/>
        <v>0.30862068965517242</v>
      </c>
      <c r="K88" s="179">
        <f t="shared" si="44"/>
        <v>217</v>
      </c>
      <c r="L88" s="163">
        <f t="shared" si="45"/>
        <v>179</v>
      </c>
      <c r="M88" s="164">
        <f t="shared" si="46"/>
        <v>7.5668907157540875E-4</v>
      </c>
    </row>
    <row r="89" spans="2:13" x14ac:dyDescent="0.25">
      <c r="B89" s="162" t="s">
        <v>128</v>
      </c>
      <c r="C89" s="163">
        <v>2715</v>
      </c>
      <c r="D89" s="163">
        <v>3476</v>
      </c>
      <c r="E89" s="163">
        <v>1329</v>
      </c>
      <c r="F89" s="163">
        <v>2876</v>
      </c>
      <c r="G89" s="163">
        <v>3502</v>
      </c>
      <c r="H89" s="163">
        <v>2730</v>
      </c>
      <c r="I89" s="165">
        <f t="shared" si="47"/>
        <v>-0.22044545973729301</v>
      </c>
      <c r="J89" s="164">
        <f t="shared" si="43"/>
        <v>-0.21461449942462596</v>
      </c>
      <c r="K89" s="179">
        <f t="shared" si="44"/>
        <v>-772</v>
      </c>
      <c r="L89" s="163">
        <f t="shared" si="45"/>
        <v>-746</v>
      </c>
      <c r="M89" s="164">
        <f t="shared" si="46"/>
        <v>2.7216879649550273E-3</v>
      </c>
    </row>
    <row r="90" spans="2:13" x14ac:dyDescent="0.25">
      <c r="B90" s="162" t="s">
        <v>131</v>
      </c>
      <c r="C90" s="163">
        <v>4200</v>
      </c>
      <c r="D90" s="163">
        <v>4214</v>
      </c>
      <c r="E90" s="163">
        <v>2424</v>
      </c>
      <c r="F90" s="163">
        <v>2290</v>
      </c>
      <c r="G90" s="163">
        <v>3780</v>
      </c>
      <c r="H90" s="163">
        <v>3496</v>
      </c>
      <c r="I90" s="165">
        <f t="shared" si="47"/>
        <v>-7.5132275132275161E-2</v>
      </c>
      <c r="J90" s="164">
        <f t="shared" si="43"/>
        <v>-0.17038443284290461</v>
      </c>
      <c r="K90" s="179">
        <f t="shared" si="44"/>
        <v>-284</v>
      </c>
      <c r="L90" s="163">
        <f t="shared" si="45"/>
        <v>-718</v>
      </c>
      <c r="M90" s="164">
        <f t="shared" si="46"/>
        <v>3.4853557236200644E-3</v>
      </c>
    </row>
    <row r="91" spans="2:13" x14ac:dyDescent="0.25">
      <c r="B91" s="168" t="s">
        <v>145</v>
      </c>
      <c r="C91" s="169">
        <f>IFERROR(C83-SUM(C84:C90),"nd")</f>
        <v>28543</v>
      </c>
      <c r="D91" s="169">
        <f t="shared" ref="D91:H91" si="48">IFERROR(D83-SUM(D84:D90),"nd")</f>
        <v>28913</v>
      </c>
      <c r="E91" s="169">
        <f t="shared" si="48"/>
        <v>10506</v>
      </c>
      <c r="F91" s="169">
        <f t="shared" si="48"/>
        <v>22291</v>
      </c>
      <c r="G91" s="169">
        <f t="shared" si="48"/>
        <v>27418</v>
      </c>
      <c r="H91" s="169">
        <f t="shared" si="48"/>
        <v>30210</v>
      </c>
      <c r="I91" s="171">
        <f t="shared" si="47"/>
        <v>0.10183091399810351</v>
      </c>
      <c r="J91" s="170">
        <f t="shared" si="43"/>
        <v>4.4858714073254147E-2</v>
      </c>
      <c r="K91" s="180">
        <f t="shared" si="44"/>
        <v>2792</v>
      </c>
      <c r="L91" s="169">
        <f t="shared" si="45"/>
        <v>1297</v>
      </c>
      <c r="M91" s="170">
        <f t="shared" si="46"/>
        <v>3.0118019568238598E-2</v>
      </c>
    </row>
    <row r="92" spans="2:13" x14ac:dyDescent="0.25">
      <c r="B92" s="153" t="s">
        <v>49</v>
      </c>
      <c r="C92" s="151"/>
      <c r="D92" s="151"/>
      <c r="E92" s="151"/>
      <c r="F92" s="151"/>
      <c r="G92" s="151"/>
      <c r="H92" s="152"/>
      <c r="I92" s="152"/>
      <c r="J92" s="152"/>
      <c r="K92" s="152"/>
      <c r="L92" s="151"/>
      <c r="M92" s="151"/>
    </row>
    <row r="93" spans="2:13" x14ac:dyDescent="0.25">
      <c r="B93" s="154" t="s">
        <v>68</v>
      </c>
      <c r="C93" s="176" t="str">
        <f>IFERROR(C94+C97,"nd")</f>
        <v>nd</v>
      </c>
      <c r="D93" s="176" t="str">
        <f t="shared" ref="D93:H93" si="49">IFERROR(D94+D97,"nd")</f>
        <v>nd</v>
      </c>
      <c r="E93" s="176" t="str">
        <f t="shared" si="49"/>
        <v>nd</v>
      </c>
      <c r="F93" s="176" t="str">
        <f t="shared" si="49"/>
        <v>nd</v>
      </c>
      <c r="G93" s="176" t="str">
        <f t="shared" si="49"/>
        <v>nd</v>
      </c>
      <c r="H93" s="176" t="str">
        <f t="shared" si="49"/>
        <v>nd</v>
      </c>
      <c r="I93" s="177" t="str">
        <f>IFERROR(H93/G93-1,"-")</f>
        <v>-</v>
      </c>
      <c r="J93" s="177" t="str">
        <f>IFERROR(H93/D93-1,"-")</f>
        <v>-</v>
      </c>
      <c r="K93" s="176" t="str">
        <f>IFERROR(H93-G93,"-")</f>
        <v>-</v>
      </c>
      <c r="L93" s="176" t="str">
        <f>IFERROR(H93-D93,"-")</f>
        <v>-</v>
      </c>
      <c r="M93" s="177" t="str">
        <f>IFERROR(H93/H$9,"-")</f>
        <v>-</v>
      </c>
    </row>
    <row r="94" spans="2:13" x14ac:dyDescent="0.25">
      <c r="B94" s="157" t="s">
        <v>97</v>
      </c>
      <c r="C94" s="158" t="s">
        <v>322</v>
      </c>
      <c r="D94" s="158" t="s">
        <v>322</v>
      </c>
      <c r="E94" s="158" t="s">
        <v>322</v>
      </c>
      <c r="F94" s="158" t="s">
        <v>322</v>
      </c>
      <c r="G94" s="158" t="s">
        <v>322</v>
      </c>
      <c r="H94" s="158" t="s">
        <v>322</v>
      </c>
      <c r="I94" s="160" t="str">
        <f>IFERROR(H94/G94-1,"-")</f>
        <v>-</v>
      </c>
      <c r="J94" s="159" t="str">
        <f t="shared" ref="J94:J105" si="50">IFERROR(H94/D94-1,"-")</f>
        <v>-</v>
      </c>
      <c r="K94" s="178" t="str">
        <f t="shared" ref="K94:K105" si="51">IFERROR(H94-G94,"-")</f>
        <v>-</v>
      </c>
      <c r="L94" s="158" t="str">
        <f t="shared" ref="L94:L105" si="52">IFERROR(H94-D94,"-")</f>
        <v>-</v>
      </c>
      <c r="M94" s="159" t="str">
        <f t="shared" ref="M94:M105" si="53">IFERROR(H94/H$9,"-")</f>
        <v>-</v>
      </c>
    </row>
    <row r="95" spans="2:13" x14ac:dyDescent="0.25">
      <c r="B95" s="162" t="s">
        <v>103</v>
      </c>
      <c r="C95" s="163" t="s">
        <v>322</v>
      </c>
      <c r="D95" s="163" t="s">
        <v>322</v>
      </c>
      <c r="E95" s="163" t="s">
        <v>322</v>
      </c>
      <c r="F95" s="163" t="s">
        <v>322</v>
      </c>
      <c r="G95" s="163" t="s">
        <v>322</v>
      </c>
      <c r="H95" s="163" t="s">
        <v>322</v>
      </c>
      <c r="I95" s="165" t="str">
        <f>IFERROR(H95/G95-1,"-")</f>
        <v>-</v>
      </c>
      <c r="J95" s="164" t="str">
        <f t="shared" si="50"/>
        <v>-</v>
      </c>
      <c r="K95" s="179" t="str">
        <f t="shared" si="51"/>
        <v>-</v>
      </c>
      <c r="L95" s="163" t="str">
        <f t="shared" si="52"/>
        <v>-</v>
      </c>
      <c r="M95" s="164" t="str">
        <f t="shared" si="53"/>
        <v>-</v>
      </c>
    </row>
    <row r="96" spans="2:13" x14ac:dyDescent="0.25">
      <c r="B96" s="162" t="s">
        <v>100</v>
      </c>
      <c r="C96" s="163" t="s">
        <v>322</v>
      </c>
      <c r="D96" s="163" t="s">
        <v>322</v>
      </c>
      <c r="E96" s="163" t="s">
        <v>322</v>
      </c>
      <c r="F96" s="163" t="s">
        <v>322</v>
      </c>
      <c r="G96" s="163" t="s">
        <v>322</v>
      </c>
      <c r="H96" s="163" t="s">
        <v>322</v>
      </c>
      <c r="I96" s="165" t="str">
        <f>IFERROR(H96/G96-1,"-")</f>
        <v>-</v>
      </c>
      <c r="J96" s="164" t="str">
        <f t="shared" si="50"/>
        <v>-</v>
      </c>
      <c r="K96" s="179" t="str">
        <f t="shared" si="51"/>
        <v>-</v>
      </c>
      <c r="L96" s="163" t="str">
        <f t="shared" si="52"/>
        <v>-</v>
      </c>
      <c r="M96" s="164" t="str">
        <f t="shared" si="53"/>
        <v>-</v>
      </c>
    </row>
    <row r="97" spans="2:13" x14ac:dyDescent="0.25">
      <c r="B97" s="157" t="s">
        <v>107</v>
      </c>
      <c r="C97" s="158" t="s">
        <v>322</v>
      </c>
      <c r="D97" s="158" t="s">
        <v>322</v>
      </c>
      <c r="E97" s="158" t="s">
        <v>322</v>
      </c>
      <c r="F97" s="158" t="s">
        <v>322</v>
      </c>
      <c r="G97" s="158" t="s">
        <v>322</v>
      </c>
      <c r="H97" s="158" t="s">
        <v>322</v>
      </c>
      <c r="I97" s="160" t="str">
        <f>IFERROR(H97/G97-1,"-")</f>
        <v>-</v>
      </c>
      <c r="J97" s="159" t="str">
        <f t="shared" si="50"/>
        <v>-</v>
      </c>
      <c r="K97" s="178" t="str">
        <f t="shared" si="51"/>
        <v>-</v>
      </c>
      <c r="L97" s="158" t="str">
        <f t="shared" si="52"/>
        <v>-</v>
      </c>
      <c r="M97" s="159" t="str">
        <f t="shared" si="53"/>
        <v>-</v>
      </c>
    </row>
    <row r="98" spans="2:13" x14ac:dyDescent="0.25">
      <c r="B98" s="162" t="s">
        <v>110</v>
      </c>
      <c r="C98" s="163" t="s">
        <v>322</v>
      </c>
      <c r="D98" s="163" t="s">
        <v>322</v>
      </c>
      <c r="E98" s="163" t="s">
        <v>322</v>
      </c>
      <c r="F98" s="163" t="s">
        <v>322</v>
      </c>
      <c r="G98" s="163" t="s">
        <v>322</v>
      </c>
      <c r="H98" s="163" t="s">
        <v>322</v>
      </c>
      <c r="I98" s="165" t="str">
        <f t="shared" ref="I98:I105" si="54">IFERROR(H98/G98-1,"-")</f>
        <v>-</v>
      </c>
      <c r="J98" s="164" t="str">
        <f t="shared" si="50"/>
        <v>-</v>
      </c>
      <c r="K98" s="179" t="str">
        <f t="shared" si="51"/>
        <v>-</v>
      </c>
      <c r="L98" s="163" t="str">
        <f t="shared" si="52"/>
        <v>-</v>
      </c>
      <c r="M98" s="164" t="str">
        <f t="shared" si="53"/>
        <v>-</v>
      </c>
    </row>
    <row r="99" spans="2:13" x14ac:dyDescent="0.25">
      <c r="B99" s="162" t="s">
        <v>113</v>
      </c>
      <c r="C99" s="163" t="s">
        <v>322</v>
      </c>
      <c r="D99" s="163" t="s">
        <v>322</v>
      </c>
      <c r="E99" s="163" t="s">
        <v>322</v>
      </c>
      <c r="F99" s="163" t="s">
        <v>322</v>
      </c>
      <c r="G99" s="163" t="s">
        <v>322</v>
      </c>
      <c r="H99" s="163" t="s">
        <v>322</v>
      </c>
      <c r="I99" s="165" t="str">
        <f t="shared" si="54"/>
        <v>-</v>
      </c>
      <c r="J99" s="164" t="str">
        <f t="shared" si="50"/>
        <v>-</v>
      </c>
      <c r="K99" s="179" t="str">
        <f t="shared" si="51"/>
        <v>-</v>
      </c>
      <c r="L99" s="163" t="str">
        <f t="shared" si="52"/>
        <v>-</v>
      </c>
      <c r="M99" s="164" t="str">
        <f t="shared" si="53"/>
        <v>-</v>
      </c>
    </row>
    <row r="100" spans="2:13" x14ac:dyDescent="0.25">
      <c r="B100" s="162" t="s">
        <v>116</v>
      </c>
      <c r="C100" s="163" t="s">
        <v>322</v>
      </c>
      <c r="D100" s="163" t="s">
        <v>322</v>
      </c>
      <c r="E100" s="163" t="s">
        <v>322</v>
      </c>
      <c r="F100" s="163" t="s">
        <v>322</v>
      </c>
      <c r="G100" s="163" t="s">
        <v>322</v>
      </c>
      <c r="H100" s="163" t="s">
        <v>322</v>
      </c>
      <c r="I100" s="165" t="str">
        <f t="shared" si="54"/>
        <v>-</v>
      </c>
      <c r="J100" s="164" t="str">
        <f t="shared" si="50"/>
        <v>-</v>
      </c>
      <c r="K100" s="179" t="str">
        <f t="shared" si="51"/>
        <v>-</v>
      </c>
      <c r="L100" s="163" t="str">
        <f t="shared" si="52"/>
        <v>-</v>
      </c>
      <c r="M100" s="164" t="str">
        <f t="shared" si="53"/>
        <v>-</v>
      </c>
    </row>
    <row r="101" spans="2:13" x14ac:dyDescent="0.25">
      <c r="B101" s="162" t="s">
        <v>123</v>
      </c>
      <c r="C101" s="163" t="s">
        <v>322</v>
      </c>
      <c r="D101" s="163" t="s">
        <v>322</v>
      </c>
      <c r="E101" s="163" t="s">
        <v>322</v>
      </c>
      <c r="F101" s="163" t="s">
        <v>322</v>
      </c>
      <c r="G101" s="163" t="s">
        <v>322</v>
      </c>
      <c r="H101" s="163" t="s">
        <v>322</v>
      </c>
      <c r="I101" s="165" t="str">
        <f t="shared" si="54"/>
        <v>-</v>
      </c>
      <c r="J101" s="164" t="str">
        <f t="shared" si="50"/>
        <v>-</v>
      </c>
      <c r="K101" s="179" t="str">
        <f t="shared" si="51"/>
        <v>-</v>
      </c>
      <c r="L101" s="163" t="str">
        <f t="shared" si="52"/>
        <v>-</v>
      </c>
      <c r="M101" s="164" t="str">
        <f t="shared" si="53"/>
        <v>-</v>
      </c>
    </row>
    <row r="102" spans="2:13" x14ac:dyDescent="0.25">
      <c r="B102" s="162" t="s">
        <v>119</v>
      </c>
      <c r="C102" s="163" t="s">
        <v>322</v>
      </c>
      <c r="D102" s="163" t="s">
        <v>322</v>
      </c>
      <c r="E102" s="163" t="s">
        <v>322</v>
      </c>
      <c r="F102" s="163" t="s">
        <v>322</v>
      </c>
      <c r="G102" s="163" t="s">
        <v>322</v>
      </c>
      <c r="H102" s="163" t="s">
        <v>322</v>
      </c>
      <c r="I102" s="165" t="str">
        <f t="shared" si="54"/>
        <v>-</v>
      </c>
      <c r="J102" s="164" t="str">
        <f t="shared" si="50"/>
        <v>-</v>
      </c>
      <c r="K102" s="179" t="str">
        <f t="shared" si="51"/>
        <v>-</v>
      </c>
      <c r="L102" s="163" t="str">
        <f t="shared" si="52"/>
        <v>-</v>
      </c>
      <c r="M102" s="164" t="str">
        <f t="shared" si="53"/>
        <v>-</v>
      </c>
    </row>
    <row r="103" spans="2:13" x14ac:dyDescent="0.25">
      <c r="B103" s="162" t="s">
        <v>128</v>
      </c>
      <c r="C103" s="163" t="s">
        <v>322</v>
      </c>
      <c r="D103" s="163" t="s">
        <v>322</v>
      </c>
      <c r="E103" s="163" t="s">
        <v>322</v>
      </c>
      <c r="F103" s="163" t="s">
        <v>322</v>
      </c>
      <c r="G103" s="163" t="s">
        <v>322</v>
      </c>
      <c r="H103" s="163" t="s">
        <v>322</v>
      </c>
      <c r="I103" s="165" t="str">
        <f t="shared" si="54"/>
        <v>-</v>
      </c>
      <c r="J103" s="164" t="str">
        <f t="shared" si="50"/>
        <v>-</v>
      </c>
      <c r="K103" s="179" t="str">
        <f t="shared" si="51"/>
        <v>-</v>
      </c>
      <c r="L103" s="163" t="str">
        <f t="shared" si="52"/>
        <v>-</v>
      </c>
      <c r="M103" s="164" t="str">
        <f t="shared" si="53"/>
        <v>-</v>
      </c>
    </row>
    <row r="104" spans="2:13" x14ac:dyDescent="0.25">
      <c r="B104" s="162" t="s">
        <v>131</v>
      </c>
      <c r="C104" s="163" t="s">
        <v>322</v>
      </c>
      <c r="D104" s="163" t="s">
        <v>322</v>
      </c>
      <c r="E104" s="163" t="s">
        <v>322</v>
      </c>
      <c r="F104" s="163" t="s">
        <v>322</v>
      </c>
      <c r="G104" s="163" t="s">
        <v>322</v>
      </c>
      <c r="H104" s="163" t="s">
        <v>322</v>
      </c>
      <c r="I104" s="165" t="str">
        <f t="shared" si="54"/>
        <v>-</v>
      </c>
      <c r="J104" s="164" t="str">
        <f t="shared" si="50"/>
        <v>-</v>
      </c>
      <c r="K104" s="179" t="str">
        <f t="shared" si="51"/>
        <v>-</v>
      </c>
      <c r="L104" s="163" t="str">
        <f t="shared" si="52"/>
        <v>-</v>
      </c>
      <c r="M104" s="164" t="str">
        <f t="shared" si="53"/>
        <v>-</v>
      </c>
    </row>
    <row r="105" spans="2:13" x14ac:dyDescent="0.25">
      <c r="B105" s="168" t="s">
        <v>145</v>
      </c>
      <c r="C105" s="169" t="str">
        <f>IFERROR(C97-SUM(C98:C104),"nd")</f>
        <v>nd</v>
      </c>
      <c r="D105" s="169" t="str">
        <f t="shared" ref="D105:H105" si="55">IFERROR(D97-SUM(D98:D104),"nd")</f>
        <v>nd</v>
      </c>
      <c r="E105" s="169" t="str">
        <f t="shared" si="55"/>
        <v>nd</v>
      </c>
      <c r="F105" s="169" t="str">
        <f t="shared" si="55"/>
        <v>nd</v>
      </c>
      <c r="G105" s="169" t="str">
        <f t="shared" si="55"/>
        <v>nd</v>
      </c>
      <c r="H105" s="169" t="str">
        <f t="shared" si="55"/>
        <v>nd</v>
      </c>
      <c r="I105" s="171" t="str">
        <f t="shared" si="54"/>
        <v>-</v>
      </c>
      <c r="J105" s="170" t="str">
        <f t="shared" si="50"/>
        <v>-</v>
      </c>
      <c r="K105" s="180" t="str">
        <f t="shared" si="51"/>
        <v>-</v>
      </c>
      <c r="L105" s="169" t="str">
        <f t="shared" si="52"/>
        <v>-</v>
      </c>
      <c r="M105" s="170" t="str">
        <f t="shared" si="53"/>
        <v>-</v>
      </c>
    </row>
    <row r="106" spans="2:13" x14ac:dyDescent="0.25">
      <c r="B106" s="153" t="s">
        <v>50</v>
      </c>
      <c r="C106" s="151"/>
      <c r="D106" s="151"/>
      <c r="E106" s="151"/>
      <c r="F106" s="151"/>
      <c r="G106" s="151"/>
      <c r="H106" s="152"/>
      <c r="I106" s="152"/>
      <c r="J106" s="152"/>
      <c r="K106" s="152"/>
      <c r="L106" s="151"/>
      <c r="M106" s="151"/>
    </row>
    <row r="107" spans="2:13" x14ac:dyDescent="0.25">
      <c r="B107" s="154" t="s">
        <v>68</v>
      </c>
      <c r="C107" s="176">
        <f>IFERROR(C108+C111,"nd")</f>
        <v>50528</v>
      </c>
      <c r="D107" s="176">
        <f t="shared" ref="D107:H107" si="56">IFERROR(D108+D111,"nd")</f>
        <v>49021</v>
      </c>
      <c r="E107" s="176">
        <f t="shared" si="56"/>
        <v>13758</v>
      </c>
      <c r="F107" s="176">
        <f t="shared" si="56"/>
        <v>24115</v>
      </c>
      <c r="G107" s="176">
        <f t="shared" si="56"/>
        <v>26931</v>
      </c>
      <c r="H107" s="176">
        <f t="shared" si="56"/>
        <v>27016</v>
      </c>
      <c r="I107" s="177">
        <f>IFERROR(H107/G107-1,"-")</f>
        <v>3.1562140284431273E-3</v>
      </c>
      <c r="J107" s="177">
        <f>IFERROR(H107/D107-1,"-")</f>
        <v>-0.44888925154525616</v>
      </c>
      <c r="K107" s="176">
        <f>IFERROR(H107-G107,"-")</f>
        <v>85</v>
      </c>
      <c r="L107" s="176">
        <f>IFERROR(H107-D107,"-")</f>
        <v>-22005</v>
      </c>
      <c r="M107" s="177">
        <f>IFERROR(H107/H$9,"-")</f>
        <v>2.6933744344771068E-2</v>
      </c>
    </row>
    <row r="108" spans="2:13" x14ac:dyDescent="0.25">
      <c r="B108" s="157" t="s">
        <v>97</v>
      </c>
      <c r="C108" s="158">
        <v>13662</v>
      </c>
      <c r="D108" s="158">
        <v>11684</v>
      </c>
      <c r="E108" s="158">
        <v>2060</v>
      </c>
      <c r="F108" s="158">
        <v>6944</v>
      </c>
      <c r="G108" s="158">
        <v>6519</v>
      </c>
      <c r="H108" s="158">
        <v>5682</v>
      </c>
      <c r="I108" s="160">
        <f>IFERROR(H108/G108-1,"-")</f>
        <v>-0.12839392544868844</v>
      </c>
      <c r="J108" s="159">
        <f t="shared" ref="J108:J119" si="57">IFERROR(H108/D108-1,"-")</f>
        <v>-0.51369394043135919</v>
      </c>
      <c r="K108" s="178">
        <f t="shared" ref="K108:K119" si="58">IFERROR(H108-G108,"-")</f>
        <v>-837</v>
      </c>
      <c r="L108" s="158">
        <f t="shared" ref="L108:L119" si="59">IFERROR(H108-D108,"-")</f>
        <v>-6002</v>
      </c>
      <c r="M108" s="159">
        <f t="shared" ref="M108:M119" si="60">IFERROR(H108/H$9,"-")</f>
        <v>5.6647000061811233E-3</v>
      </c>
    </row>
    <row r="109" spans="2:13" x14ac:dyDescent="0.25">
      <c r="B109" s="162" t="s">
        <v>103</v>
      </c>
      <c r="C109" s="163">
        <v>10447</v>
      </c>
      <c r="D109" s="163">
        <v>7763</v>
      </c>
      <c r="E109" s="163">
        <v>1452</v>
      </c>
      <c r="F109" s="163">
        <v>5103</v>
      </c>
      <c r="G109" s="163">
        <v>4738</v>
      </c>
      <c r="H109" s="163">
        <v>3576</v>
      </c>
      <c r="I109" s="165">
        <f>IFERROR(H109/G109-1,"-")</f>
        <v>-0.24525116082735332</v>
      </c>
      <c r="J109" s="164">
        <f t="shared" si="57"/>
        <v>-0.53935334277985314</v>
      </c>
      <c r="K109" s="179">
        <f t="shared" si="58"/>
        <v>-1162</v>
      </c>
      <c r="L109" s="163">
        <f t="shared" si="59"/>
        <v>-4187</v>
      </c>
      <c r="M109" s="164">
        <f t="shared" si="60"/>
        <v>3.5651121475015301E-3</v>
      </c>
    </row>
    <row r="110" spans="2:13" x14ac:dyDescent="0.25">
      <c r="B110" s="162" t="s">
        <v>100</v>
      </c>
      <c r="C110" s="163">
        <v>3215</v>
      </c>
      <c r="D110" s="163">
        <v>3921</v>
      </c>
      <c r="E110" s="163">
        <v>608</v>
      </c>
      <c r="F110" s="163">
        <v>1841</v>
      </c>
      <c r="G110" s="163">
        <v>1781</v>
      </c>
      <c r="H110" s="163">
        <v>2106</v>
      </c>
      <c r="I110" s="165">
        <f>IFERROR(H110/G110-1,"-")</f>
        <v>0.18248175182481763</v>
      </c>
      <c r="J110" s="164">
        <f t="shared" si="57"/>
        <v>-0.46289211935730679</v>
      </c>
      <c r="K110" s="179">
        <f t="shared" si="58"/>
        <v>325</v>
      </c>
      <c r="L110" s="163">
        <f t="shared" si="59"/>
        <v>-1815</v>
      </c>
      <c r="M110" s="164">
        <f t="shared" si="60"/>
        <v>2.0995878586795927E-3</v>
      </c>
    </row>
    <row r="111" spans="2:13" x14ac:dyDescent="0.25">
      <c r="B111" s="157" t="s">
        <v>107</v>
      </c>
      <c r="C111" s="158">
        <v>36866</v>
      </c>
      <c r="D111" s="158">
        <v>37337</v>
      </c>
      <c r="E111" s="158">
        <v>11698</v>
      </c>
      <c r="F111" s="158">
        <v>17171</v>
      </c>
      <c r="G111" s="158">
        <v>20412</v>
      </c>
      <c r="H111" s="158">
        <v>21334</v>
      </c>
      <c r="I111" s="160">
        <f>IFERROR(H111/G111-1,"-")</f>
        <v>4.5169508132471003E-2</v>
      </c>
      <c r="J111" s="159">
        <f t="shared" si="57"/>
        <v>-0.42860969011972039</v>
      </c>
      <c r="K111" s="178">
        <f t="shared" si="58"/>
        <v>922</v>
      </c>
      <c r="L111" s="158">
        <f t="shared" si="59"/>
        <v>-16003</v>
      </c>
      <c r="M111" s="159">
        <f t="shared" si="60"/>
        <v>2.1269044338589945E-2</v>
      </c>
    </row>
    <row r="112" spans="2:13" x14ac:dyDescent="0.25">
      <c r="B112" s="162" t="s">
        <v>110</v>
      </c>
      <c r="C112" s="163">
        <v>21686</v>
      </c>
      <c r="D112" s="163">
        <v>20275</v>
      </c>
      <c r="E112" s="163">
        <v>6095</v>
      </c>
      <c r="F112" s="163">
        <v>10637</v>
      </c>
      <c r="G112" s="163">
        <v>12601</v>
      </c>
      <c r="H112" s="163">
        <v>12275</v>
      </c>
      <c r="I112" s="165">
        <f t="shared" ref="I112:I119" si="61">IFERROR(H112/G112-1,"-")</f>
        <v>-2.587096262201416E-2</v>
      </c>
      <c r="J112" s="164">
        <f t="shared" si="57"/>
        <v>-0.39457459926017258</v>
      </c>
      <c r="K112" s="179">
        <f t="shared" si="58"/>
        <v>-326</v>
      </c>
      <c r="L112" s="163">
        <f t="shared" si="59"/>
        <v>-8000</v>
      </c>
      <c r="M112" s="164">
        <f t="shared" si="60"/>
        <v>1.223762628931244E-2</v>
      </c>
    </row>
    <row r="113" spans="2:13" x14ac:dyDescent="0.25">
      <c r="B113" s="162" t="s">
        <v>113</v>
      </c>
      <c r="C113" s="163">
        <v>5869</v>
      </c>
      <c r="D113" s="163">
        <v>4078</v>
      </c>
      <c r="E113" s="163">
        <v>474</v>
      </c>
      <c r="F113" s="163">
        <v>662</v>
      </c>
      <c r="G113" s="163">
        <v>1021</v>
      </c>
      <c r="H113" s="163">
        <v>1052</v>
      </c>
      <c r="I113" s="165">
        <f t="shared" si="61"/>
        <v>3.0362389813908042E-2</v>
      </c>
      <c r="J113" s="164">
        <f t="shared" si="57"/>
        <v>-0.7420304070622854</v>
      </c>
      <c r="K113" s="179">
        <f t="shared" si="58"/>
        <v>31</v>
      </c>
      <c r="L113" s="163">
        <f t="shared" si="59"/>
        <v>-3026</v>
      </c>
      <c r="M113" s="164">
        <f t="shared" si="60"/>
        <v>1.048796974041278E-3</v>
      </c>
    </row>
    <row r="114" spans="2:13" x14ac:dyDescent="0.25">
      <c r="B114" s="162" t="s">
        <v>116</v>
      </c>
      <c r="C114" s="163">
        <v>1150</v>
      </c>
      <c r="D114" s="163">
        <v>2068</v>
      </c>
      <c r="E114" s="163">
        <v>623</v>
      </c>
      <c r="F114" s="163">
        <v>992</v>
      </c>
      <c r="G114" s="163">
        <v>1165</v>
      </c>
      <c r="H114" s="163">
        <v>1290</v>
      </c>
      <c r="I114" s="165">
        <f t="shared" si="61"/>
        <v>0.10729613733905574</v>
      </c>
      <c r="J114" s="164">
        <f t="shared" si="57"/>
        <v>-0.37620889748549324</v>
      </c>
      <c r="K114" s="179">
        <f t="shared" si="58"/>
        <v>125</v>
      </c>
      <c r="L114" s="163">
        <f t="shared" si="59"/>
        <v>-778</v>
      </c>
      <c r="M114" s="164">
        <f t="shared" si="60"/>
        <v>1.2860723350886392E-3</v>
      </c>
    </row>
    <row r="115" spans="2:13" x14ac:dyDescent="0.25">
      <c r="B115" s="162" t="s">
        <v>123</v>
      </c>
      <c r="C115" s="163">
        <v>720</v>
      </c>
      <c r="D115" s="163">
        <v>1187</v>
      </c>
      <c r="E115" s="163">
        <v>167</v>
      </c>
      <c r="F115" s="163">
        <v>302</v>
      </c>
      <c r="G115" s="163">
        <v>404</v>
      </c>
      <c r="H115" s="163">
        <v>463</v>
      </c>
      <c r="I115" s="165">
        <f t="shared" si="61"/>
        <v>0.14603960396039595</v>
      </c>
      <c r="J115" s="164">
        <f t="shared" si="57"/>
        <v>-0.60994102780117943</v>
      </c>
      <c r="K115" s="179">
        <f t="shared" si="58"/>
        <v>59</v>
      </c>
      <c r="L115" s="163">
        <f t="shared" si="59"/>
        <v>-724</v>
      </c>
      <c r="M115" s="164">
        <f t="shared" si="60"/>
        <v>4.6159030321398447E-4</v>
      </c>
    </row>
    <row r="116" spans="2:13" x14ac:dyDescent="0.25">
      <c r="B116" s="162" t="s">
        <v>119</v>
      </c>
      <c r="C116" s="163">
        <v>586</v>
      </c>
      <c r="D116" s="163">
        <v>549</v>
      </c>
      <c r="E116" s="163">
        <v>262</v>
      </c>
      <c r="F116" s="163">
        <v>337</v>
      </c>
      <c r="G116" s="163">
        <v>367</v>
      </c>
      <c r="H116" s="163">
        <v>371</v>
      </c>
      <c r="I116" s="165">
        <f t="shared" si="61"/>
        <v>1.0899182561307841E-2</v>
      </c>
      <c r="J116" s="164">
        <f t="shared" si="57"/>
        <v>-0.32422586520947172</v>
      </c>
      <c r="K116" s="179">
        <f t="shared" si="58"/>
        <v>4</v>
      </c>
      <c r="L116" s="163">
        <f t="shared" si="59"/>
        <v>-178</v>
      </c>
      <c r="M116" s="164">
        <f t="shared" si="60"/>
        <v>3.6987041575029856E-4</v>
      </c>
    </row>
    <row r="117" spans="2:13" x14ac:dyDescent="0.25">
      <c r="B117" s="162" t="s">
        <v>128</v>
      </c>
      <c r="C117" s="163">
        <v>180</v>
      </c>
      <c r="D117" s="163">
        <v>299</v>
      </c>
      <c r="E117" s="163">
        <v>180</v>
      </c>
      <c r="F117" s="163">
        <v>87</v>
      </c>
      <c r="G117" s="163">
        <v>120</v>
      </c>
      <c r="H117" s="163">
        <v>87</v>
      </c>
      <c r="I117" s="165">
        <f t="shared" si="61"/>
        <v>-0.27500000000000002</v>
      </c>
      <c r="J117" s="164">
        <f t="shared" si="57"/>
        <v>-0.70903010033444813</v>
      </c>
      <c r="K117" s="179">
        <f t="shared" si="58"/>
        <v>-33</v>
      </c>
      <c r="L117" s="163">
        <f t="shared" si="59"/>
        <v>-212</v>
      </c>
      <c r="M117" s="164">
        <f t="shared" si="60"/>
        <v>8.6735110971094282E-5</v>
      </c>
    </row>
    <row r="118" spans="2:13" x14ac:dyDescent="0.25">
      <c r="B118" s="162" t="s">
        <v>131</v>
      </c>
      <c r="C118" s="163">
        <v>309</v>
      </c>
      <c r="D118" s="163">
        <v>283</v>
      </c>
      <c r="E118" s="163">
        <v>383</v>
      </c>
      <c r="F118" s="163">
        <v>92</v>
      </c>
      <c r="G118" s="163">
        <v>89</v>
      </c>
      <c r="H118" s="163">
        <v>100</v>
      </c>
      <c r="I118" s="165">
        <f t="shared" si="61"/>
        <v>0.12359550561797761</v>
      </c>
      <c r="J118" s="164">
        <f t="shared" si="57"/>
        <v>-0.64664310954063597</v>
      </c>
      <c r="K118" s="179">
        <f t="shared" si="58"/>
        <v>11</v>
      </c>
      <c r="L118" s="163">
        <f t="shared" si="59"/>
        <v>-183</v>
      </c>
      <c r="M118" s="164">
        <f t="shared" si="60"/>
        <v>9.9695529851832507E-5</v>
      </c>
    </row>
    <row r="119" spans="2:13" x14ac:dyDescent="0.25">
      <c r="B119" s="168" t="s">
        <v>145</v>
      </c>
      <c r="C119" s="169">
        <f>IFERROR(C111-SUM(C112:C118),"nd")</f>
        <v>6366</v>
      </c>
      <c r="D119" s="169">
        <f t="shared" ref="D119:H119" si="62">IFERROR(D111-SUM(D112:D118),"nd")</f>
        <v>8598</v>
      </c>
      <c r="E119" s="169">
        <f t="shared" si="62"/>
        <v>3514</v>
      </c>
      <c r="F119" s="169">
        <f t="shared" si="62"/>
        <v>4062</v>
      </c>
      <c r="G119" s="169">
        <f t="shared" si="62"/>
        <v>4645</v>
      </c>
      <c r="H119" s="169">
        <f t="shared" si="62"/>
        <v>5696</v>
      </c>
      <c r="I119" s="171">
        <f t="shared" si="61"/>
        <v>0.22626480086114098</v>
      </c>
      <c r="J119" s="170">
        <f t="shared" si="57"/>
        <v>-0.33752035357059784</v>
      </c>
      <c r="K119" s="180">
        <f t="shared" si="58"/>
        <v>1051</v>
      </c>
      <c r="L119" s="169">
        <f t="shared" si="59"/>
        <v>-2902</v>
      </c>
      <c r="M119" s="170">
        <f t="shared" si="60"/>
        <v>5.6786573803603796E-3</v>
      </c>
    </row>
    <row r="120" spans="2:13" x14ac:dyDescent="0.25">
      <c r="B120" s="153" t="s">
        <v>51</v>
      </c>
      <c r="C120" s="151"/>
      <c r="D120" s="151"/>
      <c r="E120" s="151"/>
      <c r="F120" s="151"/>
      <c r="G120" s="151"/>
      <c r="H120" s="152"/>
      <c r="I120" s="152"/>
      <c r="J120" s="152"/>
      <c r="K120" s="152"/>
      <c r="L120" s="151"/>
      <c r="M120" s="151"/>
    </row>
    <row r="121" spans="2:13" x14ac:dyDescent="0.25">
      <c r="B121" s="154" t="s">
        <v>68</v>
      </c>
      <c r="C121" s="176" t="str">
        <f>IFERROR(C122+C125,"nd")</f>
        <v>nd</v>
      </c>
      <c r="D121" s="176" t="str">
        <f t="shared" ref="D121:H121" si="63">IFERROR(D122+D125,"nd")</f>
        <v>nd</v>
      </c>
      <c r="E121" s="176" t="str">
        <f t="shared" si="63"/>
        <v>nd</v>
      </c>
      <c r="F121" s="176" t="str">
        <f t="shared" si="63"/>
        <v>nd</v>
      </c>
      <c r="G121" s="176" t="str">
        <f t="shared" si="63"/>
        <v>nd</v>
      </c>
      <c r="H121" s="176" t="str">
        <f t="shared" si="63"/>
        <v>nd</v>
      </c>
      <c r="I121" s="177" t="str">
        <f>IFERROR(H121/G121-1,"-")</f>
        <v>-</v>
      </c>
      <c r="J121" s="177" t="str">
        <f>IFERROR(H121/D121-1,"-")</f>
        <v>-</v>
      </c>
      <c r="K121" s="176" t="str">
        <f>IFERROR(H121-G121,"-")</f>
        <v>-</v>
      </c>
      <c r="L121" s="176" t="str">
        <f>IFERROR(H121-D121,"-")</f>
        <v>-</v>
      </c>
      <c r="M121" s="177" t="str">
        <f>IFERROR(H121/H$9,"-")</f>
        <v>-</v>
      </c>
    </row>
    <row r="122" spans="2:13" x14ac:dyDescent="0.25">
      <c r="B122" s="157" t="s">
        <v>97</v>
      </c>
      <c r="C122" s="158" t="s">
        <v>322</v>
      </c>
      <c r="D122" s="158" t="s">
        <v>322</v>
      </c>
      <c r="E122" s="158" t="s">
        <v>322</v>
      </c>
      <c r="F122" s="158" t="s">
        <v>322</v>
      </c>
      <c r="G122" s="158" t="s">
        <v>322</v>
      </c>
      <c r="H122" s="158" t="s">
        <v>322</v>
      </c>
      <c r="I122" s="160" t="str">
        <f>IFERROR(H122/G122-1,"-")</f>
        <v>-</v>
      </c>
      <c r="J122" s="159" t="str">
        <f t="shared" ref="J122:J133" si="64">IFERROR(H122/D122-1,"-")</f>
        <v>-</v>
      </c>
      <c r="K122" s="178" t="str">
        <f t="shared" ref="K122:K133" si="65">IFERROR(H122-G122,"-")</f>
        <v>-</v>
      </c>
      <c r="L122" s="158" t="str">
        <f t="shared" ref="L122:L133" si="66">IFERROR(H122-D122,"-")</f>
        <v>-</v>
      </c>
      <c r="M122" s="159" t="str">
        <f t="shared" ref="M122:M133" si="67">IFERROR(H122/H$9,"-")</f>
        <v>-</v>
      </c>
    </row>
    <row r="123" spans="2:13" x14ac:dyDescent="0.25">
      <c r="B123" s="162" t="s">
        <v>103</v>
      </c>
      <c r="C123" s="163" t="s">
        <v>322</v>
      </c>
      <c r="D123" s="163" t="s">
        <v>322</v>
      </c>
      <c r="E123" s="163" t="s">
        <v>322</v>
      </c>
      <c r="F123" s="163" t="s">
        <v>322</v>
      </c>
      <c r="G123" s="163" t="s">
        <v>322</v>
      </c>
      <c r="H123" s="163" t="s">
        <v>322</v>
      </c>
      <c r="I123" s="165" t="str">
        <f>IFERROR(H123/G123-1,"-")</f>
        <v>-</v>
      </c>
      <c r="J123" s="164" t="str">
        <f t="shared" si="64"/>
        <v>-</v>
      </c>
      <c r="K123" s="179" t="str">
        <f t="shared" si="65"/>
        <v>-</v>
      </c>
      <c r="L123" s="163" t="str">
        <f t="shared" si="66"/>
        <v>-</v>
      </c>
      <c r="M123" s="164" t="str">
        <f t="shared" si="67"/>
        <v>-</v>
      </c>
    </row>
    <row r="124" spans="2:13" x14ac:dyDescent="0.25">
      <c r="B124" s="162" t="s">
        <v>100</v>
      </c>
      <c r="C124" s="163" t="s">
        <v>322</v>
      </c>
      <c r="D124" s="163" t="s">
        <v>322</v>
      </c>
      <c r="E124" s="163" t="s">
        <v>322</v>
      </c>
      <c r="F124" s="163" t="s">
        <v>322</v>
      </c>
      <c r="G124" s="163" t="s">
        <v>322</v>
      </c>
      <c r="H124" s="163" t="s">
        <v>322</v>
      </c>
      <c r="I124" s="165" t="str">
        <f>IFERROR(H124/G124-1,"-")</f>
        <v>-</v>
      </c>
      <c r="J124" s="164" t="str">
        <f t="shared" si="64"/>
        <v>-</v>
      </c>
      <c r="K124" s="179" t="str">
        <f t="shared" si="65"/>
        <v>-</v>
      </c>
      <c r="L124" s="163" t="str">
        <f t="shared" si="66"/>
        <v>-</v>
      </c>
      <c r="M124" s="164" t="str">
        <f t="shared" si="67"/>
        <v>-</v>
      </c>
    </row>
    <row r="125" spans="2:13" x14ac:dyDescent="0.25">
      <c r="B125" s="157" t="s">
        <v>107</v>
      </c>
      <c r="C125" s="158" t="s">
        <v>322</v>
      </c>
      <c r="D125" s="158" t="s">
        <v>322</v>
      </c>
      <c r="E125" s="158" t="s">
        <v>322</v>
      </c>
      <c r="F125" s="158" t="s">
        <v>322</v>
      </c>
      <c r="G125" s="158" t="s">
        <v>322</v>
      </c>
      <c r="H125" s="158" t="s">
        <v>322</v>
      </c>
      <c r="I125" s="160" t="str">
        <f>IFERROR(H125/G125-1,"-")</f>
        <v>-</v>
      </c>
      <c r="J125" s="159" t="str">
        <f t="shared" si="64"/>
        <v>-</v>
      </c>
      <c r="K125" s="178" t="str">
        <f t="shared" si="65"/>
        <v>-</v>
      </c>
      <c r="L125" s="158" t="str">
        <f t="shared" si="66"/>
        <v>-</v>
      </c>
      <c r="M125" s="159" t="str">
        <f t="shared" si="67"/>
        <v>-</v>
      </c>
    </row>
    <row r="126" spans="2:13" x14ac:dyDescent="0.25">
      <c r="B126" s="162" t="s">
        <v>110</v>
      </c>
      <c r="C126" s="163" t="s">
        <v>322</v>
      </c>
      <c r="D126" s="163" t="s">
        <v>322</v>
      </c>
      <c r="E126" s="163" t="s">
        <v>322</v>
      </c>
      <c r="F126" s="163" t="s">
        <v>322</v>
      </c>
      <c r="G126" s="163" t="s">
        <v>322</v>
      </c>
      <c r="H126" s="163" t="s">
        <v>322</v>
      </c>
      <c r="I126" s="165" t="str">
        <f t="shared" ref="I126:I133" si="68">IFERROR(H126/G126-1,"-")</f>
        <v>-</v>
      </c>
      <c r="J126" s="164" t="str">
        <f t="shared" si="64"/>
        <v>-</v>
      </c>
      <c r="K126" s="179" t="str">
        <f t="shared" si="65"/>
        <v>-</v>
      </c>
      <c r="L126" s="163" t="str">
        <f t="shared" si="66"/>
        <v>-</v>
      </c>
      <c r="M126" s="164" t="str">
        <f t="shared" si="67"/>
        <v>-</v>
      </c>
    </row>
    <row r="127" spans="2:13" x14ac:dyDescent="0.25">
      <c r="B127" s="162" t="s">
        <v>113</v>
      </c>
      <c r="C127" s="163" t="s">
        <v>322</v>
      </c>
      <c r="D127" s="163" t="s">
        <v>322</v>
      </c>
      <c r="E127" s="163" t="s">
        <v>322</v>
      </c>
      <c r="F127" s="163" t="s">
        <v>322</v>
      </c>
      <c r="G127" s="163" t="s">
        <v>322</v>
      </c>
      <c r="H127" s="163" t="s">
        <v>322</v>
      </c>
      <c r="I127" s="165" t="str">
        <f t="shared" si="68"/>
        <v>-</v>
      </c>
      <c r="J127" s="164" t="str">
        <f t="shared" si="64"/>
        <v>-</v>
      </c>
      <c r="K127" s="179" t="str">
        <f t="shared" si="65"/>
        <v>-</v>
      </c>
      <c r="L127" s="163" t="str">
        <f t="shared" si="66"/>
        <v>-</v>
      </c>
      <c r="M127" s="164" t="str">
        <f t="shared" si="67"/>
        <v>-</v>
      </c>
    </row>
    <row r="128" spans="2:13" x14ac:dyDescent="0.25">
      <c r="B128" s="162" t="s">
        <v>116</v>
      </c>
      <c r="C128" s="163" t="s">
        <v>322</v>
      </c>
      <c r="D128" s="163" t="s">
        <v>322</v>
      </c>
      <c r="E128" s="163" t="s">
        <v>322</v>
      </c>
      <c r="F128" s="163" t="s">
        <v>322</v>
      </c>
      <c r="G128" s="163" t="s">
        <v>322</v>
      </c>
      <c r="H128" s="163" t="s">
        <v>322</v>
      </c>
      <c r="I128" s="165" t="str">
        <f t="shared" si="68"/>
        <v>-</v>
      </c>
      <c r="J128" s="164" t="str">
        <f t="shared" si="64"/>
        <v>-</v>
      </c>
      <c r="K128" s="179" t="str">
        <f t="shared" si="65"/>
        <v>-</v>
      </c>
      <c r="L128" s="163" t="str">
        <f t="shared" si="66"/>
        <v>-</v>
      </c>
      <c r="M128" s="164" t="str">
        <f t="shared" si="67"/>
        <v>-</v>
      </c>
    </row>
    <row r="129" spans="2:13" x14ac:dyDescent="0.25">
      <c r="B129" s="162" t="s">
        <v>123</v>
      </c>
      <c r="C129" s="163" t="s">
        <v>322</v>
      </c>
      <c r="D129" s="163" t="s">
        <v>322</v>
      </c>
      <c r="E129" s="163" t="s">
        <v>322</v>
      </c>
      <c r="F129" s="163" t="s">
        <v>322</v>
      </c>
      <c r="G129" s="163" t="s">
        <v>322</v>
      </c>
      <c r="H129" s="163" t="s">
        <v>322</v>
      </c>
      <c r="I129" s="165" t="str">
        <f t="shared" si="68"/>
        <v>-</v>
      </c>
      <c r="J129" s="164" t="str">
        <f t="shared" si="64"/>
        <v>-</v>
      </c>
      <c r="K129" s="179" t="str">
        <f t="shared" si="65"/>
        <v>-</v>
      </c>
      <c r="L129" s="163" t="str">
        <f t="shared" si="66"/>
        <v>-</v>
      </c>
      <c r="M129" s="164" t="str">
        <f t="shared" si="67"/>
        <v>-</v>
      </c>
    </row>
    <row r="130" spans="2:13" x14ac:dyDescent="0.25">
      <c r="B130" s="162" t="s">
        <v>119</v>
      </c>
      <c r="C130" s="163" t="s">
        <v>322</v>
      </c>
      <c r="D130" s="163" t="s">
        <v>322</v>
      </c>
      <c r="E130" s="163" t="s">
        <v>322</v>
      </c>
      <c r="F130" s="163" t="s">
        <v>322</v>
      </c>
      <c r="G130" s="163" t="s">
        <v>322</v>
      </c>
      <c r="H130" s="163" t="s">
        <v>322</v>
      </c>
      <c r="I130" s="165" t="str">
        <f t="shared" si="68"/>
        <v>-</v>
      </c>
      <c r="J130" s="164" t="str">
        <f t="shared" si="64"/>
        <v>-</v>
      </c>
      <c r="K130" s="179" t="str">
        <f t="shared" si="65"/>
        <v>-</v>
      </c>
      <c r="L130" s="163" t="str">
        <f t="shared" si="66"/>
        <v>-</v>
      </c>
      <c r="M130" s="164" t="str">
        <f t="shared" si="67"/>
        <v>-</v>
      </c>
    </row>
    <row r="131" spans="2:13" x14ac:dyDescent="0.25">
      <c r="B131" s="162" t="s">
        <v>128</v>
      </c>
      <c r="C131" s="163" t="s">
        <v>322</v>
      </c>
      <c r="D131" s="163" t="s">
        <v>322</v>
      </c>
      <c r="E131" s="163" t="s">
        <v>322</v>
      </c>
      <c r="F131" s="163" t="s">
        <v>322</v>
      </c>
      <c r="G131" s="163" t="s">
        <v>322</v>
      </c>
      <c r="H131" s="163" t="s">
        <v>322</v>
      </c>
      <c r="I131" s="165" t="str">
        <f t="shared" si="68"/>
        <v>-</v>
      </c>
      <c r="J131" s="164" t="str">
        <f t="shared" si="64"/>
        <v>-</v>
      </c>
      <c r="K131" s="179" t="str">
        <f t="shared" si="65"/>
        <v>-</v>
      </c>
      <c r="L131" s="163" t="str">
        <f t="shared" si="66"/>
        <v>-</v>
      </c>
      <c r="M131" s="164" t="str">
        <f t="shared" si="67"/>
        <v>-</v>
      </c>
    </row>
    <row r="132" spans="2:13" x14ac:dyDescent="0.25">
      <c r="B132" s="162" t="s">
        <v>131</v>
      </c>
      <c r="C132" s="163" t="s">
        <v>322</v>
      </c>
      <c r="D132" s="163" t="s">
        <v>322</v>
      </c>
      <c r="E132" s="163" t="s">
        <v>322</v>
      </c>
      <c r="F132" s="163" t="s">
        <v>322</v>
      </c>
      <c r="G132" s="163" t="s">
        <v>322</v>
      </c>
      <c r="H132" s="163" t="s">
        <v>322</v>
      </c>
      <c r="I132" s="165" t="str">
        <f t="shared" si="68"/>
        <v>-</v>
      </c>
      <c r="J132" s="164" t="str">
        <f t="shared" si="64"/>
        <v>-</v>
      </c>
      <c r="K132" s="179" t="str">
        <f t="shared" si="65"/>
        <v>-</v>
      </c>
      <c r="L132" s="163" t="str">
        <f t="shared" si="66"/>
        <v>-</v>
      </c>
      <c r="M132" s="164" t="str">
        <f t="shared" si="67"/>
        <v>-</v>
      </c>
    </row>
    <row r="133" spans="2:13" x14ac:dyDescent="0.25">
      <c r="B133" s="168" t="s">
        <v>145</v>
      </c>
      <c r="C133" s="169" t="str">
        <f>IFERROR(C125-SUM(C126:C132),"nd")</f>
        <v>nd</v>
      </c>
      <c r="D133" s="169" t="str">
        <f t="shared" ref="D133:H133" si="69">IFERROR(D125-SUM(D126:D132),"nd")</f>
        <v>nd</v>
      </c>
      <c r="E133" s="169" t="str">
        <f t="shared" si="69"/>
        <v>nd</v>
      </c>
      <c r="F133" s="169" t="str">
        <f t="shared" si="69"/>
        <v>nd</v>
      </c>
      <c r="G133" s="169" t="str">
        <f t="shared" si="69"/>
        <v>nd</v>
      </c>
      <c r="H133" s="169" t="str">
        <f t="shared" si="69"/>
        <v>nd</v>
      </c>
      <c r="I133" s="171" t="str">
        <f t="shared" si="68"/>
        <v>-</v>
      </c>
      <c r="J133" s="170" t="str">
        <f t="shared" si="64"/>
        <v>-</v>
      </c>
      <c r="K133" s="180" t="str">
        <f t="shared" si="65"/>
        <v>-</v>
      </c>
      <c r="L133" s="169" t="str">
        <f t="shared" si="66"/>
        <v>-</v>
      </c>
      <c r="M133" s="170" t="str">
        <f t="shared" si="67"/>
        <v>-</v>
      </c>
    </row>
    <row r="134" spans="2:13" x14ac:dyDescent="0.25">
      <c r="B134" s="153" t="s">
        <v>52</v>
      </c>
      <c r="C134" s="151"/>
      <c r="D134" s="151"/>
      <c r="E134" s="151"/>
      <c r="F134" s="151"/>
      <c r="G134" s="151"/>
      <c r="H134" s="152"/>
      <c r="I134" s="152"/>
      <c r="J134" s="152"/>
      <c r="K134" s="152"/>
      <c r="L134" s="151"/>
      <c r="M134" s="151"/>
    </row>
    <row r="135" spans="2:13" x14ac:dyDescent="0.25">
      <c r="B135" s="154" t="s">
        <v>68</v>
      </c>
      <c r="C135" s="176">
        <f>IFERROR(C136+C139,"nd")</f>
        <v>85504</v>
      </c>
      <c r="D135" s="176">
        <f t="shared" ref="D135:H135" si="70">IFERROR(D136+D139,"nd")</f>
        <v>58862</v>
      </c>
      <c r="E135" s="176">
        <f t="shared" si="70"/>
        <v>16780</v>
      </c>
      <c r="F135" s="176">
        <f t="shared" si="70"/>
        <v>36760</v>
      </c>
      <c r="G135" s="176">
        <f t="shared" si="70"/>
        <v>40747</v>
      </c>
      <c r="H135" s="176">
        <f t="shared" si="70"/>
        <v>42275</v>
      </c>
      <c r="I135" s="177">
        <f>IFERROR(H135/G135-1,"-")</f>
        <v>3.7499693228949305E-2</v>
      </c>
      <c r="J135" s="177">
        <f>IFERROR(H135/D135-1,"-")</f>
        <v>-0.28179470626210457</v>
      </c>
      <c r="K135" s="176">
        <f>IFERROR(H135-G135,"-")</f>
        <v>1528</v>
      </c>
      <c r="L135" s="176">
        <f>IFERROR(H135-D135,"-")</f>
        <v>-16587</v>
      </c>
      <c r="M135" s="177">
        <f>IFERROR(H135/H$9,"-")</f>
        <v>4.2146285244862192E-2</v>
      </c>
    </row>
    <row r="136" spans="2:13" x14ac:dyDescent="0.25">
      <c r="B136" s="157" t="s">
        <v>97</v>
      </c>
      <c r="C136" s="158">
        <v>18334</v>
      </c>
      <c r="D136" s="158">
        <v>9465</v>
      </c>
      <c r="E136" s="158">
        <v>3268</v>
      </c>
      <c r="F136" s="158">
        <v>6996</v>
      </c>
      <c r="G136" s="158">
        <v>8149</v>
      </c>
      <c r="H136" s="158">
        <v>7081</v>
      </c>
      <c r="I136" s="160">
        <f>IFERROR(H136/G136-1,"-")</f>
        <v>-0.13105902564731864</v>
      </c>
      <c r="J136" s="159">
        <f t="shared" ref="J136:J147" si="71">IFERROR(H136/D136-1,"-")</f>
        <v>-0.25187533016376118</v>
      </c>
      <c r="K136" s="178">
        <f t="shared" ref="K136:K147" si="72">IFERROR(H136-G136,"-")</f>
        <v>-1068</v>
      </c>
      <c r="L136" s="158">
        <f t="shared" ref="L136:L147" si="73">IFERROR(H136-D136,"-")</f>
        <v>-2384</v>
      </c>
      <c r="M136" s="159">
        <f t="shared" ref="M136:M147" si="74">IFERROR(H136/H$9,"-")</f>
        <v>7.0594404688082597E-3</v>
      </c>
    </row>
    <row r="137" spans="2:13" x14ac:dyDescent="0.25">
      <c r="B137" s="162" t="s">
        <v>103</v>
      </c>
      <c r="C137" s="163">
        <v>15288</v>
      </c>
      <c r="D137" s="163">
        <v>7076</v>
      </c>
      <c r="E137" s="163">
        <v>2718</v>
      </c>
      <c r="F137" s="163">
        <v>4967</v>
      </c>
      <c r="G137" s="163">
        <v>5721</v>
      </c>
      <c r="H137" s="163">
        <v>5033</v>
      </c>
      <c r="I137" s="165">
        <f>IFERROR(H137/G137-1,"-")</f>
        <v>-0.12025869603216222</v>
      </c>
      <c r="J137" s="164">
        <f t="shared" si="71"/>
        <v>-0.28872244205765973</v>
      </c>
      <c r="K137" s="179">
        <f t="shared" si="72"/>
        <v>-688</v>
      </c>
      <c r="L137" s="163">
        <f t="shared" si="73"/>
        <v>-2043</v>
      </c>
      <c r="M137" s="164">
        <f t="shared" si="74"/>
        <v>5.01767601744273E-3</v>
      </c>
    </row>
    <row r="138" spans="2:13" x14ac:dyDescent="0.25">
      <c r="B138" s="162" t="s">
        <v>100</v>
      </c>
      <c r="C138" s="163">
        <v>3046</v>
      </c>
      <c r="D138" s="163">
        <v>2389</v>
      </c>
      <c r="E138" s="163">
        <v>550</v>
      </c>
      <c r="F138" s="163">
        <v>2029</v>
      </c>
      <c r="G138" s="163">
        <v>2428</v>
      </c>
      <c r="H138" s="163">
        <v>2048</v>
      </c>
      <c r="I138" s="165">
        <f>IFERROR(H138/G138-1,"-")</f>
        <v>-0.15650741350906094</v>
      </c>
      <c r="J138" s="164">
        <f t="shared" si="71"/>
        <v>-0.14273754709083297</v>
      </c>
      <c r="K138" s="179">
        <f t="shared" si="72"/>
        <v>-380</v>
      </c>
      <c r="L138" s="163">
        <f t="shared" si="73"/>
        <v>-341</v>
      </c>
      <c r="M138" s="164">
        <f t="shared" si="74"/>
        <v>2.0417644513655298E-3</v>
      </c>
    </row>
    <row r="139" spans="2:13" x14ac:dyDescent="0.25">
      <c r="B139" s="157" t="s">
        <v>107</v>
      </c>
      <c r="C139" s="158">
        <v>67170</v>
      </c>
      <c r="D139" s="158">
        <v>49397</v>
      </c>
      <c r="E139" s="158">
        <v>13512</v>
      </c>
      <c r="F139" s="158">
        <v>29764</v>
      </c>
      <c r="G139" s="158">
        <v>32598</v>
      </c>
      <c r="H139" s="158">
        <v>35194</v>
      </c>
      <c r="I139" s="160">
        <f>IFERROR(H139/G139-1,"-")</f>
        <v>7.9636787532977538E-2</v>
      </c>
      <c r="J139" s="159">
        <f t="shared" si="71"/>
        <v>-0.2875275826467194</v>
      </c>
      <c r="K139" s="178">
        <f t="shared" si="72"/>
        <v>2596</v>
      </c>
      <c r="L139" s="158">
        <f t="shared" si="73"/>
        <v>-14203</v>
      </c>
      <c r="M139" s="159">
        <f t="shared" si="74"/>
        <v>3.5086844776053928E-2</v>
      </c>
    </row>
    <row r="140" spans="2:13" x14ac:dyDescent="0.25">
      <c r="B140" s="162" t="s">
        <v>110</v>
      </c>
      <c r="C140" s="163">
        <v>37806</v>
      </c>
      <c r="D140" s="163">
        <v>25726</v>
      </c>
      <c r="E140" s="163">
        <v>6534</v>
      </c>
      <c r="F140" s="163">
        <v>11538</v>
      </c>
      <c r="G140" s="163">
        <v>13247</v>
      </c>
      <c r="H140" s="163">
        <v>15330</v>
      </c>
      <c r="I140" s="165">
        <f t="shared" ref="I140:I147" si="75">IFERROR(H140/G140-1,"-")</f>
        <v>0.15724314939231521</v>
      </c>
      <c r="J140" s="164">
        <f t="shared" si="71"/>
        <v>-0.4041047967037239</v>
      </c>
      <c r="K140" s="179">
        <f t="shared" si="72"/>
        <v>2083</v>
      </c>
      <c r="L140" s="163">
        <f t="shared" si="73"/>
        <v>-10396</v>
      </c>
      <c r="M140" s="164">
        <f t="shared" si="74"/>
        <v>1.5283324726285923E-2</v>
      </c>
    </row>
    <row r="141" spans="2:13" x14ac:dyDescent="0.25">
      <c r="B141" s="162" t="s">
        <v>113</v>
      </c>
      <c r="C141" s="163">
        <v>2718</v>
      </c>
      <c r="D141" s="163">
        <v>1997</v>
      </c>
      <c r="E141" s="163">
        <v>737</v>
      </c>
      <c r="F141" s="163">
        <v>2252</v>
      </c>
      <c r="G141" s="163">
        <v>2056</v>
      </c>
      <c r="H141" s="163">
        <v>2151</v>
      </c>
      <c r="I141" s="165">
        <f t="shared" si="75"/>
        <v>4.620622568093391E-2</v>
      </c>
      <c r="J141" s="164">
        <f t="shared" si="71"/>
        <v>7.7115673510265381E-2</v>
      </c>
      <c r="K141" s="179">
        <f t="shared" si="72"/>
        <v>95</v>
      </c>
      <c r="L141" s="163">
        <f t="shared" si="73"/>
        <v>154</v>
      </c>
      <c r="M141" s="164">
        <f t="shared" si="74"/>
        <v>2.1444508471129171E-3</v>
      </c>
    </row>
    <row r="142" spans="2:13" x14ac:dyDescent="0.25">
      <c r="B142" s="162" t="s">
        <v>116</v>
      </c>
      <c r="C142" s="163">
        <v>6929</v>
      </c>
      <c r="D142" s="163">
        <v>2945</v>
      </c>
      <c r="E142" s="163">
        <v>641</v>
      </c>
      <c r="F142" s="163">
        <v>3218</v>
      </c>
      <c r="G142" s="163">
        <v>3572</v>
      </c>
      <c r="H142" s="163">
        <v>3492</v>
      </c>
      <c r="I142" s="165">
        <f t="shared" si="75"/>
        <v>-2.2396416573348232E-2</v>
      </c>
      <c r="J142" s="164">
        <f t="shared" si="71"/>
        <v>0.18573853989813238</v>
      </c>
      <c r="K142" s="179">
        <f t="shared" si="72"/>
        <v>-80</v>
      </c>
      <c r="L142" s="163">
        <f t="shared" si="73"/>
        <v>547</v>
      </c>
      <c r="M142" s="164">
        <f t="shared" si="74"/>
        <v>3.4813679024259911E-3</v>
      </c>
    </row>
    <row r="143" spans="2:13" x14ac:dyDescent="0.25">
      <c r="B143" s="162" t="s">
        <v>123</v>
      </c>
      <c r="C143" s="163">
        <v>1270</v>
      </c>
      <c r="D143" s="163">
        <v>1138</v>
      </c>
      <c r="E143" s="163">
        <v>374</v>
      </c>
      <c r="F143" s="163">
        <v>1476</v>
      </c>
      <c r="G143" s="163">
        <v>1303</v>
      </c>
      <c r="H143" s="163">
        <v>1097</v>
      </c>
      <c r="I143" s="165">
        <f t="shared" si="75"/>
        <v>-0.15809669992325404</v>
      </c>
      <c r="J143" s="164">
        <f t="shared" si="71"/>
        <v>-3.6028119507908629E-2</v>
      </c>
      <c r="K143" s="179">
        <f t="shared" si="72"/>
        <v>-206</v>
      </c>
      <c r="L143" s="163">
        <f t="shared" si="73"/>
        <v>-41</v>
      </c>
      <c r="M143" s="164">
        <f t="shared" si="74"/>
        <v>1.0936599624746025E-3</v>
      </c>
    </row>
    <row r="144" spans="2:13" x14ac:dyDescent="0.25">
      <c r="B144" s="162" t="s">
        <v>119</v>
      </c>
      <c r="C144" s="163">
        <v>617</v>
      </c>
      <c r="D144" s="163">
        <v>543</v>
      </c>
      <c r="E144" s="163">
        <v>223</v>
      </c>
      <c r="F144" s="163">
        <v>715</v>
      </c>
      <c r="G144" s="163">
        <v>583</v>
      </c>
      <c r="H144" s="163">
        <v>588</v>
      </c>
      <c r="I144" s="165">
        <f t="shared" si="75"/>
        <v>8.5763293310463506E-3</v>
      </c>
      <c r="J144" s="164">
        <f t="shared" si="71"/>
        <v>8.287292817679548E-2</v>
      </c>
      <c r="K144" s="179">
        <f t="shared" si="72"/>
        <v>5</v>
      </c>
      <c r="L144" s="163">
        <f t="shared" si="73"/>
        <v>45</v>
      </c>
      <c r="M144" s="164">
        <f t="shared" si="74"/>
        <v>5.8620971552877509E-4</v>
      </c>
    </row>
    <row r="145" spans="2:13" x14ac:dyDescent="0.25">
      <c r="B145" s="162" t="s">
        <v>128</v>
      </c>
      <c r="C145" s="163">
        <v>685</v>
      </c>
      <c r="D145" s="163">
        <v>718</v>
      </c>
      <c r="E145" s="163">
        <v>382</v>
      </c>
      <c r="F145" s="163">
        <v>272</v>
      </c>
      <c r="G145" s="163">
        <v>326</v>
      </c>
      <c r="H145" s="163">
        <v>214</v>
      </c>
      <c r="I145" s="165">
        <f t="shared" si="75"/>
        <v>-0.34355828220858897</v>
      </c>
      <c r="J145" s="164">
        <f t="shared" si="71"/>
        <v>-0.70194986072423404</v>
      </c>
      <c r="K145" s="179">
        <f t="shared" si="72"/>
        <v>-112</v>
      </c>
      <c r="L145" s="163">
        <f t="shared" si="73"/>
        <v>-504</v>
      </c>
      <c r="M145" s="164">
        <f t="shared" si="74"/>
        <v>2.1334843388292157E-4</v>
      </c>
    </row>
    <row r="146" spans="2:13" x14ac:dyDescent="0.25">
      <c r="B146" s="162" t="s">
        <v>131</v>
      </c>
      <c r="C146" s="163">
        <v>3012</v>
      </c>
      <c r="D146" s="163">
        <v>1197</v>
      </c>
      <c r="E146" s="163">
        <v>656</v>
      </c>
      <c r="F146" s="163">
        <v>230</v>
      </c>
      <c r="G146" s="163">
        <v>355</v>
      </c>
      <c r="H146" s="163">
        <v>392</v>
      </c>
      <c r="I146" s="165">
        <f t="shared" si="75"/>
        <v>0.10422535211267614</v>
      </c>
      <c r="J146" s="164">
        <f t="shared" si="71"/>
        <v>-0.67251461988304095</v>
      </c>
      <c r="K146" s="179">
        <f t="shared" si="72"/>
        <v>37</v>
      </c>
      <c r="L146" s="163">
        <f t="shared" si="73"/>
        <v>-805</v>
      </c>
      <c r="M146" s="164">
        <f t="shared" si="74"/>
        <v>3.9080647701918343E-4</v>
      </c>
    </row>
    <row r="147" spans="2:13" x14ac:dyDescent="0.25">
      <c r="B147" s="168" t="s">
        <v>145</v>
      </c>
      <c r="C147" s="169">
        <f>IFERROR(C139-SUM(C140:C146),"nd")</f>
        <v>14133</v>
      </c>
      <c r="D147" s="169">
        <f t="shared" ref="D147:H147" si="76">IFERROR(D139-SUM(D140:D146),"nd")</f>
        <v>15133</v>
      </c>
      <c r="E147" s="169">
        <f t="shared" si="76"/>
        <v>3965</v>
      </c>
      <c r="F147" s="169">
        <f t="shared" si="76"/>
        <v>10063</v>
      </c>
      <c r="G147" s="169">
        <f t="shared" si="76"/>
        <v>11156</v>
      </c>
      <c r="H147" s="169">
        <f t="shared" si="76"/>
        <v>11930</v>
      </c>
      <c r="I147" s="171">
        <f t="shared" si="75"/>
        <v>6.9379705987809182E-2</v>
      </c>
      <c r="J147" s="170">
        <f t="shared" si="71"/>
        <v>-0.21165664441948062</v>
      </c>
      <c r="K147" s="180">
        <f t="shared" si="72"/>
        <v>774</v>
      </c>
      <c r="L147" s="169">
        <f t="shared" si="73"/>
        <v>-3203</v>
      </c>
      <c r="M147" s="170">
        <f t="shared" si="74"/>
        <v>1.1893676711323617E-2</v>
      </c>
    </row>
    <row r="148" spans="2:13" x14ac:dyDescent="0.25">
      <c r="B148" s="153" t="s">
        <v>53</v>
      </c>
      <c r="C148" s="151"/>
      <c r="D148" s="151"/>
      <c r="E148" s="151"/>
      <c r="F148" s="151"/>
      <c r="G148" s="151"/>
      <c r="H148" s="152"/>
      <c r="I148" s="152"/>
      <c r="J148" s="152"/>
      <c r="K148" s="152"/>
      <c r="L148" s="151"/>
      <c r="M148" s="151"/>
    </row>
    <row r="149" spans="2:13" x14ac:dyDescent="0.25">
      <c r="B149" s="154" t="s">
        <v>68</v>
      </c>
      <c r="C149" s="176">
        <f>IFERROR(C150+C153,"nd")</f>
        <v>6145</v>
      </c>
      <c r="D149" s="176">
        <f t="shared" ref="D149:H149" si="77">IFERROR(D150+D153,"nd")</f>
        <v>5152</v>
      </c>
      <c r="E149" s="176">
        <f t="shared" si="77"/>
        <v>2131</v>
      </c>
      <c r="F149" s="176">
        <f t="shared" si="77"/>
        <v>11115</v>
      </c>
      <c r="G149" s="176">
        <f t="shared" si="77"/>
        <v>15002</v>
      </c>
      <c r="H149" s="176">
        <f t="shared" si="77"/>
        <v>42471</v>
      </c>
      <c r="I149" s="177">
        <f>IFERROR(H149/G149-1,"-")</f>
        <v>1.8310225303292893</v>
      </c>
      <c r="J149" s="177">
        <f>IFERROR(H149/D149-1,"-")</f>
        <v>7.243594720496894</v>
      </c>
      <c r="K149" s="176">
        <f>IFERROR(H149-G149,"-")</f>
        <v>27469</v>
      </c>
      <c r="L149" s="176">
        <f>IFERROR(H149-D149,"-")</f>
        <v>37319</v>
      </c>
      <c r="M149" s="177">
        <f>IFERROR(H149/H$9,"-")</f>
        <v>4.2341688483371782E-2</v>
      </c>
    </row>
    <row r="150" spans="2:13" x14ac:dyDescent="0.25">
      <c r="B150" s="157" t="s">
        <v>97</v>
      </c>
      <c r="C150" s="158">
        <v>1490</v>
      </c>
      <c r="D150" s="158">
        <v>1192</v>
      </c>
      <c r="E150" s="158">
        <v>428</v>
      </c>
      <c r="F150" s="158">
        <v>2230</v>
      </c>
      <c r="G150" s="158">
        <v>4016</v>
      </c>
      <c r="H150" s="158">
        <v>4986</v>
      </c>
      <c r="I150" s="160">
        <f>IFERROR(H150/G150-1,"-")</f>
        <v>0.24153386454183257</v>
      </c>
      <c r="J150" s="159">
        <f t="shared" ref="J150:J161" si="78">IFERROR(H150/D150-1,"-")</f>
        <v>3.1828859060402683</v>
      </c>
      <c r="K150" s="178">
        <f t="shared" ref="K150:K161" si="79">IFERROR(H150-G150,"-")</f>
        <v>970</v>
      </c>
      <c r="L150" s="158">
        <f t="shared" ref="L150:L161" si="80">IFERROR(H150-D150,"-")</f>
        <v>3794</v>
      </c>
      <c r="M150" s="159">
        <f t="shared" ref="M150:M161" si="81">IFERROR(H150/H$9,"-")</f>
        <v>4.9708191184123689E-3</v>
      </c>
    </row>
    <row r="151" spans="2:13" x14ac:dyDescent="0.25">
      <c r="B151" s="162" t="s">
        <v>103</v>
      </c>
      <c r="C151" s="163">
        <v>982</v>
      </c>
      <c r="D151" s="163">
        <v>781</v>
      </c>
      <c r="E151" s="163">
        <v>305</v>
      </c>
      <c r="F151" s="163">
        <v>681</v>
      </c>
      <c r="G151" s="163">
        <v>1936</v>
      </c>
      <c r="H151" s="163">
        <v>3177</v>
      </c>
      <c r="I151" s="165">
        <f>IFERROR(H151/G151-1,"-")</f>
        <v>0.64101239669421495</v>
      </c>
      <c r="J151" s="164">
        <f t="shared" si="78"/>
        <v>3.0678617157490393</v>
      </c>
      <c r="K151" s="179">
        <f t="shared" si="79"/>
        <v>1241</v>
      </c>
      <c r="L151" s="163">
        <f t="shared" si="80"/>
        <v>2396</v>
      </c>
      <c r="M151" s="164">
        <f t="shared" si="81"/>
        <v>3.1673269833927186E-3</v>
      </c>
    </row>
    <row r="152" spans="2:13" x14ac:dyDescent="0.25">
      <c r="B152" s="162" t="s">
        <v>100</v>
      </c>
      <c r="C152" s="163">
        <v>508</v>
      </c>
      <c r="D152" s="163">
        <v>411</v>
      </c>
      <c r="E152" s="163">
        <v>123</v>
      </c>
      <c r="F152" s="163">
        <v>1549</v>
      </c>
      <c r="G152" s="163">
        <v>2080</v>
      </c>
      <c r="H152" s="163">
        <v>1809</v>
      </c>
      <c r="I152" s="165">
        <f>IFERROR(H152/G152-1,"-")</f>
        <v>-0.13028846153846152</v>
      </c>
      <c r="J152" s="164">
        <f t="shared" si="78"/>
        <v>3.4014598540145986</v>
      </c>
      <c r="K152" s="179">
        <f t="shared" si="79"/>
        <v>-271</v>
      </c>
      <c r="L152" s="163">
        <f t="shared" si="80"/>
        <v>1398</v>
      </c>
      <c r="M152" s="164">
        <f t="shared" si="81"/>
        <v>1.80349213501965E-3</v>
      </c>
    </row>
    <row r="153" spans="2:13" x14ac:dyDescent="0.25">
      <c r="B153" s="157" t="s">
        <v>107</v>
      </c>
      <c r="C153" s="158">
        <v>4655</v>
      </c>
      <c r="D153" s="158">
        <v>3960</v>
      </c>
      <c r="E153" s="158">
        <v>1703</v>
      </c>
      <c r="F153" s="158">
        <v>8885</v>
      </c>
      <c r="G153" s="158">
        <v>10986</v>
      </c>
      <c r="H153" s="158">
        <v>37485</v>
      </c>
      <c r="I153" s="160">
        <f>IFERROR(H153/G153-1,"-")</f>
        <v>2.4120699071545602</v>
      </c>
      <c r="J153" s="159">
        <f t="shared" si="78"/>
        <v>8.4659090909090917</v>
      </c>
      <c r="K153" s="178">
        <f t="shared" si="79"/>
        <v>26499</v>
      </c>
      <c r="L153" s="158">
        <f t="shared" si="80"/>
        <v>33525</v>
      </c>
      <c r="M153" s="159">
        <f t="shared" si="81"/>
        <v>3.7370869364959411E-2</v>
      </c>
    </row>
    <row r="154" spans="2:13" x14ac:dyDescent="0.25">
      <c r="B154" s="162" t="s">
        <v>110</v>
      </c>
      <c r="C154" s="163">
        <v>411</v>
      </c>
      <c r="D154" s="163">
        <v>316</v>
      </c>
      <c r="E154" s="163">
        <v>298</v>
      </c>
      <c r="F154" s="163">
        <v>2999</v>
      </c>
      <c r="G154" s="163">
        <v>2210</v>
      </c>
      <c r="H154" s="163">
        <v>24353</v>
      </c>
      <c r="I154" s="165">
        <f t="shared" ref="I154:I161" si="82">IFERROR(H154/G154-1,"-")</f>
        <v>10.019457013574661</v>
      </c>
      <c r="J154" s="164">
        <f t="shared" si="78"/>
        <v>76.066455696202539</v>
      </c>
      <c r="K154" s="179">
        <f t="shared" si="79"/>
        <v>22143</v>
      </c>
      <c r="L154" s="163">
        <f t="shared" si="80"/>
        <v>24037</v>
      </c>
      <c r="M154" s="164">
        <f t="shared" si="81"/>
        <v>2.4278852384816769E-2</v>
      </c>
    </row>
    <row r="155" spans="2:13" x14ac:dyDescent="0.25">
      <c r="B155" s="162" t="s">
        <v>113</v>
      </c>
      <c r="C155" s="163">
        <v>2714</v>
      </c>
      <c r="D155" s="163">
        <v>2095</v>
      </c>
      <c r="E155" s="163">
        <v>440</v>
      </c>
      <c r="F155" s="163">
        <v>1743</v>
      </c>
      <c r="G155" s="163">
        <v>2494</v>
      </c>
      <c r="H155" s="163">
        <v>2946</v>
      </c>
      <c r="I155" s="165">
        <f t="shared" si="82"/>
        <v>0.18123496391339211</v>
      </c>
      <c r="J155" s="164">
        <f t="shared" si="78"/>
        <v>0.40620525059665868</v>
      </c>
      <c r="K155" s="179">
        <f t="shared" si="79"/>
        <v>452</v>
      </c>
      <c r="L155" s="163">
        <f t="shared" si="80"/>
        <v>851</v>
      </c>
      <c r="M155" s="164">
        <f t="shared" si="81"/>
        <v>2.9370303094349856E-3</v>
      </c>
    </row>
    <row r="156" spans="2:13" x14ac:dyDescent="0.25">
      <c r="B156" s="162" t="s">
        <v>116</v>
      </c>
      <c r="C156" s="163">
        <v>167</v>
      </c>
      <c r="D156" s="163">
        <v>238</v>
      </c>
      <c r="E156" s="163">
        <v>62</v>
      </c>
      <c r="F156" s="163">
        <v>462</v>
      </c>
      <c r="G156" s="163">
        <v>1182</v>
      </c>
      <c r="H156" s="163">
        <v>1080</v>
      </c>
      <c r="I156" s="165">
        <f t="shared" si="82"/>
        <v>-8.6294416243654859E-2</v>
      </c>
      <c r="J156" s="164">
        <f t="shared" si="78"/>
        <v>3.53781512605042</v>
      </c>
      <c r="K156" s="179">
        <f t="shared" si="79"/>
        <v>-102</v>
      </c>
      <c r="L156" s="163">
        <f t="shared" si="80"/>
        <v>842</v>
      </c>
      <c r="M156" s="164">
        <f t="shared" si="81"/>
        <v>1.076711722399791E-3</v>
      </c>
    </row>
    <row r="157" spans="2:13" x14ac:dyDescent="0.25">
      <c r="B157" s="162" t="s">
        <v>123</v>
      </c>
      <c r="C157" s="163">
        <v>178</v>
      </c>
      <c r="D157" s="163">
        <v>157</v>
      </c>
      <c r="E157" s="163">
        <v>30</v>
      </c>
      <c r="F157" s="163">
        <v>938</v>
      </c>
      <c r="G157" s="163">
        <v>809</v>
      </c>
      <c r="H157" s="163">
        <v>2639</v>
      </c>
      <c r="I157" s="165">
        <f t="shared" si="82"/>
        <v>2.2620519159456118</v>
      </c>
      <c r="J157" s="164">
        <f t="shared" si="78"/>
        <v>15.808917197452228</v>
      </c>
      <c r="K157" s="179">
        <f t="shared" si="79"/>
        <v>1830</v>
      </c>
      <c r="L157" s="163">
        <f t="shared" si="80"/>
        <v>2482</v>
      </c>
      <c r="M157" s="164">
        <f t="shared" si="81"/>
        <v>2.6309650327898597E-3</v>
      </c>
    </row>
    <row r="158" spans="2:13" x14ac:dyDescent="0.25">
      <c r="B158" s="162" t="s">
        <v>119</v>
      </c>
      <c r="C158" s="163">
        <v>42</v>
      </c>
      <c r="D158" s="163">
        <v>20</v>
      </c>
      <c r="E158" s="163">
        <v>47</v>
      </c>
      <c r="F158" s="163">
        <v>321</v>
      </c>
      <c r="G158" s="163">
        <v>509</v>
      </c>
      <c r="H158" s="163">
        <v>490</v>
      </c>
      <c r="I158" s="165">
        <f t="shared" si="82"/>
        <v>-3.7328094302554016E-2</v>
      </c>
      <c r="J158" s="164">
        <f t="shared" si="78"/>
        <v>23.5</v>
      </c>
      <c r="K158" s="179">
        <f t="shared" si="79"/>
        <v>-19</v>
      </c>
      <c r="L158" s="163">
        <f t="shared" si="80"/>
        <v>470</v>
      </c>
      <c r="M158" s="164">
        <f t="shared" si="81"/>
        <v>4.8850809627397926E-4</v>
      </c>
    </row>
    <row r="159" spans="2:13" x14ac:dyDescent="0.25">
      <c r="B159" s="162" t="s">
        <v>128</v>
      </c>
      <c r="C159" s="163">
        <v>44</v>
      </c>
      <c r="D159" s="163">
        <v>67</v>
      </c>
      <c r="E159" s="163">
        <v>152</v>
      </c>
      <c r="F159" s="163">
        <v>201</v>
      </c>
      <c r="G159" s="163">
        <v>188</v>
      </c>
      <c r="H159" s="163">
        <v>633</v>
      </c>
      <c r="I159" s="165">
        <f t="shared" si="82"/>
        <v>2.3670212765957448</v>
      </c>
      <c r="J159" s="164">
        <f t="shared" si="78"/>
        <v>8.4477611940298516</v>
      </c>
      <c r="K159" s="179">
        <f t="shared" si="79"/>
        <v>445</v>
      </c>
      <c r="L159" s="163">
        <f t="shared" si="80"/>
        <v>566</v>
      </c>
      <c r="M159" s="164">
        <f t="shared" si="81"/>
        <v>6.3107270396209976E-4</v>
      </c>
    </row>
    <row r="160" spans="2:13" x14ac:dyDescent="0.25">
      <c r="B160" s="162" t="s">
        <v>131</v>
      </c>
      <c r="C160" s="163">
        <v>22</v>
      </c>
      <c r="D160" s="163">
        <v>64</v>
      </c>
      <c r="E160" s="163">
        <v>159</v>
      </c>
      <c r="F160" s="163">
        <v>157</v>
      </c>
      <c r="G160" s="163">
        <v>85</v>
      </c>
      <c r="H160" s="163">
        <v>1658</v>
      </c>
      <c r="I160" s="165">
        <f t="shared" si="82"/>
        <v>18.505882352941178</v>
      </c>
      <c r="J160" s="164">
        <f t="shared" si="78"/>
        <v>24.90625</v>
      </c>
      <c r="K160" s="179">
        <f t="shared" si="79"/>
        <v>1573</v>
      </c>
      <c r="L160" s="163">
        <f t="shared" si="80"/>
        <v>1594</v>
      </c>
      <c r="M160" s="164">
        <f t="shared" si="81"/>
        <v>1.6529518849433828E-3</v>
      </c>
    </row>
    <row r="161" spans="2:13" x14ac:dyDescent="0.25">
      <c r="B161" s="168" t="s">
        <v>145</v>
      </c>
      <c r="C161" s="169">
        <f>IFERROR(C153-SUM(C154:C160),"nd")</f>
        <v>1077</v>
      </c>
      <c r="D161" s="169">
        <f t="shared" ref="D161:H161" si="83">IFERROR(D153-SUM(D154:D160),"nd")</f>
        <v>1003</v>
      </c>
      <c r="E161" s="169">
        <f t="shared" si="83"/>
        <v>515</v>
      </c>
      <c r="F161" s="169">
        <f t="shared" si="83"/>
        <v>2064</v>
      </c>
      <c r="G161" s="169">
        <f t="shared" si="83"/>
        <v>3509</v>
      </c>
      <c r="H161" s="169">
        <f t="shared" si="83"/>
        <v>3686</v>
      </c>
      <c r="I161" s="171">
        <f t="shared" si="82"/>
        <v>5.0441721288116304E-2</v>
      </c>
      <c r="J161" s="170">
        <f t="shared" si="78"/>
        <v>2.6749750747756731</v>
      </c>
      <c r="K161" s="180">
        <f t="shared" si="79"/>
        <v>177</v>
      </c>
      <c r="L161" s="169">
        <f t="shared" si="80"/>
        <v>2683</v>
      </c>
      <c r="M161" s="170">
        <f t="shared" si="81"/>
        <v>3.6747772303385461E-3</v>
      </c>
    </row>
    <row r="162" spans="2:13" x14ac:dyDescent="0.25">
      <c r="C162" s="79"/>
      <c r="D162" s="79"/>
      <c r="E162" s="79"/>
      <c r="F162" s="79"/>
      <c r="G162" s="79"/>
      <c r="H162" s="79"/>
      <c r="I162" s="79"/>
    </row>
    <row r="163" spans="2:13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</sheetData>
  <mergeCells count="3">
    <mergeCell ref="B4:J4"/>
    <mergeCell ref="C6:M6"/>
    <mergeCell ref="Q6:AA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259C-0979-4253-82EF-32739D6481E9}">
  <sheetPr>
    <tabColor theme="7" tint="0.79998168889431442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1" width="10.5703125" customWidth="1"/>
    <col min="12" max="15" width="11.7109375" customWidth="1"/>
    <col min="16" max="17" width="11" customWidth="1"/>
    <col min="18" max="20" width="10.5703125" customWidth="1"/>
    <col min="21" max="23" width="11.7109375" customWidth="1"/>
    <col min="24" max="25" width="11" customWidth="1"/>
    <col min="26" max="26" width="10.5703125" customWidth="1"/>
    <col min="27" max="27" width="13.28515625" customWidth="1"/>
    <col min="28" max="28" width="10.5703125" customWidth="1"/>
  </cols>
  <sheetData>
    <row r="1" spans="1:28" ht="42.75" customHeight="1" x14ac:dyDescent="0.25"/>
    <row r="3" spans="1:28" ht="42" customHeight="1" thickBot="1" x14ac:dyDescent="0.3">
      <c r="B3" s="14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</row>
    <row r="4" spans="1:28" ht="6" customHeight="1" x14ac:dyDescent="0.25"/>
    <row r="5" spans="1:28" ht="15.75" x14ac:dyDescent="0.25">
      <c r="B5" s="181"/>
      <c r="C5" s="302" t="s">
        <v>62</v>
      </c>
      <c r="D5" s="303"/>
      <c r="E5" s="303"/>
      <c r="F5" s="303"/>
      <c r="G5" s="303"/>
      <c r="H5" s="303"/>
      <c r="I5" s="303"/>
      <c r="J5" s="303"/>
      <c r="K5" s="303"/>
      <c r="L5" s="302" t="s">
        <v>61</v>
      </c>
      <c r="M5" s="303"/>
      <c r="N5" s="303"/>
      <c r="O5" s="303"/>
      <c r="P5" s="303"/>
      <c r="Q5" s="303"/>
      <c r="R5" s="303"/>
      <c r="S5" s="303"/>
      <c r="T5" s="303"/>
      <c r="U5" s="302" t="s">
        <v>137</v>
      </c>
      <c r="V5" s="303"/>
      <c r="W5" s="303"/>
      <c r="X5" s="303"/>
      <c r="Y5" s="303"/>
      <c r="Z5" s="303"/>
      <c r="AA5" s="303"/>
      <c r="AB5" s="303"/>
    </row>
    <row r="6" spans="1:28" s="144" customFormat="1" ht="72" customHeight="1" x14ac:dyDescent="0.25">
      <c r="B6" s="145"/>
      <c r="C6" s="172" t="s">
        <v>263</v>
      </c>
      <c r="D6" s="172" t="s">
        <v>264</v>
      </c>
      <c r="E6" s="172" t="s">
        <v>270</v>
      </c>
      <c r="F6" s="172" t="s">
        <v>265</v>
      </c>
      <c r="G6" s="172" t="s">
        <v>266</v>
      </c>
      <c r="H6" s="172" t="s">
        <v>267</v>
      </c>
      <c r="I6" s="173" t="str">
        <f>CONCATENATE("var. ",RIGHT(H6,2),"/",RIGHT(G6,2))</f>
        <v>var. 24/23</v>
      </c>
      <c r="J6" s="173" t="str">
        <f>CONCATENATE("var. ",RIGHT(H6,2),"/",RIGHT(C6,2))</f>
        <v>var. 24/19</v>
      </c>
      <c r="K6" s="173" t="str">
        <f>CONCATENATE("Cuota s/ total lugares de residencia ",RIGHT(H6,4))</f>
        <v>Cuota s/ total lugares de residencia 2024</v>
      </c>
      <c r="L6" s="172" t="s">
        <v>263</v>
      </c>
      <c r="M6" s="172" t="s">
        <v>264</v>
      </c>
      <c r="N6" s="172" t="s">
        <v>270</v>
      </c>
      <c r="O6" s="172" t="s">
        <v>265</v>
      </c>
      <c r="P6" s="172" t="s">
        <v>266</v>
      </c>
      <c r="Q6" s="172" t="s">
        <v>267</v>
      </c>
      <c r="R6" s="173" t="str">
        <f>CONCATENATE("var. ",RIGHT(Q6,2),"/",RIGHT(P6,2))</f>
        <v>var. 24/23</v>
      </c>
      <c r="S6" s="173" t="str">
        <f>CONCATENATE("var. ",RIGHT(Q6,2),"/",RIGHT(L6,2))</f>
        <v>var. 24/19</v>
      </c>
      <c r="T6" s="173" t="str">
        <f>CONCATENATE("Cuota s/ total lugares de residencia ",RIGHT(Q6,4))</f>
        <v>Cuota s/ total lugares de residencia 2024</v>
      </c>
      <c r="U6" s="172" t="s">
        <v>263</v>
      </c>
      <c r="V6" s="172" t="s">
        <v>270</v>
      </c>
      <c r="W6" s="172" t="s">
        <v>265</v>
      </c>
      <c r="X6" s="172" t="s">
        <v>266</v>
      </c>
      <c r="Y6" s="172" t="s">
        <v>267</v>
      </c>
      <c r="Z6" s="173" t="str">
        <f>CONCATENATE("var. ",RIGHT(Y6,2),"/",RIGHT(X6,2))</f>
        <v>var. 24/23</v>
      </c>
      <c r="AA6" s="173" t="str">
        <f>CONCATENATE("var. ",RIGHT(Y6,2),"/",RIGHT(U6,2))</f>
        <v>var. 24/19</v>
      </c>
      <c r="AB6" s="173" t="str">
        <f>CONCATENATE("Cuota s/ total lugares de residencia ",RIGHT(Y6,4))</f>
        <v>Cuota s/ total lugares de residencia 2024</v>
      </c>
    </row>
    <row r="7" spans="1:28" x14ac:dyDescent="0.25">
      <c r="A7" s="1"/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x14ac:dyDescent="0.25">
      <c r="A8" s="1"/>
      <c r="B8" s="154" t="s">
        <v>68</v>
      </c>
      <c r="C8" s="176">
        <f t="shared" ref="C8:H8" si="0">C9+C12</f>
        <v>614542</v>
      </c>
      <c r="D8" s="176">
        <f t="shared" si="0"/>
        <v>218294</v>
      </c>
      <c r="E8" s="176">
        <f t="shared" si="0"/>
        <v>234168</v>
      </c>
      <c r="F8" s="176">
        <f t="shared" si="0"/>
        <v>550405</v>
      </c>
      <c r="G8" s="176">
        <f t="shared" si="0"/>
        <v>609467</v>
      </c>
      <c r="H8" s="176">
        <f t="shared" si="0"/>
        <v>629259</v>
      </c>
      <c r="I8" s="177">
        <f>IFERROR(H8/G8-1,"-")</f>
        <v>3.2474276704070881E-2</v>
      </c>
      <c r="J8" s="177">
        <f>IFERROR(H8/C8-1,"-")</f>
        <v>2.3947915683549592E-2</v>
      </c>
      <c r="K8" s="177">
        <f>H8/H$8</f>
        <v>1</v>
      </c>
      <c r="L8" s="176">
        <f t="shared" ref="L8:Q8" si="1">L9+L12</f>
        <v>2358958</v>
      </c>
      <c r="M8" s="176">
        <f t="shared" si="1"/>
        <v>856735</v>
      </c>
      <c r="N8" s="176">
        <f t="shared" si="1"/>
        <v>1101788</v>
      </c>
      <c r="O8" s="176">
        <f t="shared" si="1"/>
        <v>2565617</v>
      </c>
      <c r="P8" s="176">
        <f t="shared" si="1"/>
        <v>2798721</v>
      </c>
      <c r="Q8" s="176">
        <f t="shared" si="1"/>
        <v>2955884</v>
      </c>
      <c r="R8" s="177">
        <f>IFERROR(Q8/P8-1,"-")</f>
        <v>5.6155293793129113E-2</v>
      </c>
      <c r="S8" s="177">
        <f>IFERROR(Q8/L8-1,"-")</f>
        <v>0.25304647221357901</v>
      </c>
      <c r="T8" s="177">
        <f>Q8/Q$8</f>
        <v>1</v>
      </c>
      <c r="U8" s="176">
        <f>U9+U12</f>
        <v>2973500</v>
      </c>
      <c r="V8" s="176">
        <f>V9+V12</f>
        <v>1335956</v>
      </c>
      <c r="W8" s="176">
        <f>W9+W12</f>
        <v>3116022</v>
      </c>
      <c r="X8" s="176">
        <f>X9+X12</f>
        <v>3408188</v>
      </c>
      <c r="Y8" s="176">
        <f>Y9+Y12</f>
        <v>3585143</v>
      </c>
      <c r="Z8" s="177">
        <f>IFERROR(Y8/X8-1,"-")</f>
        <v>5.1920551331088527E-2</v>
      </c>
      <c r="AA8" s="177">
        <f t="shared" ref="AA8:AA20" si="2">IFERROR(Y8/U8-1,"-")</f>
        <v>0.20569799899108787</v>
      </c>
      <c r="AB8" s="177">
        <f>Y8/Y$8</f>
        <v>1</v>
      </c>
    </row>
    <row r="9" spans="1:28" x14ac:dyDescent="0.25">
      <c r="A9" s="1"/>
      <c r="B9" s="157" t="s">
        <v>97</v>
      </c>
      <c r="C9" s="158">
        <v>159022</v>
      </c>
      <c r="D9" s="158">
        <v>69168</v>
      </c>
      <c r="E9" s="158">
        <v>99214</v>
      </c>
      <c r="F9" s="158">
        <v>148023</v>
      </c>
      <c r="G9" s="158">
        <v>178993</v>
      </c>
      <c r="H9" s="158">
        <v>184141</v>
      </c>
      <c r="I9" s="159">
        <f>IFERROR(H9/G9-1,"-")</f>
        <v>2.8760901264295313E-2</v>
      </c>
      <c r="J9" s="160">
        <f>IFERROR(H9/C9-1,"-")</f>
        <v>0.15795927607500859</v>
      </c>
      <c r="K9" s="159">
        <f>H9/H$8</f>
        <v>0.29263149196117971</v>
      </c>
      <c r="L9" s="158">
        <v>584992</v>
      </c>
      <c r="M9" s="158">
        <v>264802</v>
      </c>
      <c r="N9" s="158">
        <v>468129</v>
      </c>
      <c r="O9" s="158">
        <v>595539</v>
      </c>
      <c r="P9" s="158">
        <v>590605</v>
      </c>
      <c r="Q9" s="158">
        <v>583773</v>
      </c>
      <c r="R9" s="159">
        <f>IFERROR(Q9/P9-1,"-")</f>
        <v>-1.1567799121240063E-2</v>
      </c>
      <c r="S9" s="160">
        <f>IFERROR(Q9/L9-1,"-")</f>
        <v>-2.0837891800229436E-3</v>
      </c>
      <c r="T9" s="159">
        <f>Q9/Q$8</f>
        <v>0.19749523323648696</v>
      </c>
      <c r="U9" s="158">
        <v>744014</v>
      </c>
      <c r="V9" s="158">
        <v>567343</v>
      </c>
      <c r="W9" s="158">
        <v>743562</v>
      </c>
      <c r="X9" s="158">
        <v>769598</v>
      </c>
      <c r="Y9" s="158">
        <v>767914</v>
      </c>
      <c r="Z9" s="159">
        <f>IFERROR(Y9/X9-1,"-")</f>
        <v>-2.1881553746241345E-3</v>
      </c>
      <c r="AA9" s="160">
        <f t="shared" si="2"/>
        <v>3.2123051447956685E-2</v>
      </c>
      <c r="AB9" s="159">
        <f>Y9/Y$8</f>
        <v>0.21419340874269172</v>
      </c>
    </row>
    <row r="10" spans="1:28" x14ac:dyDescent="0.25">
      <c r="A10" s="161"/>
      <c r="B10" s="162" t="s">
        <v>103</v>
      </c>
      <c r="C10" s="163">
        <v>78464</v>
      </c>
      <c r="D10" s="163">
        <v>31208</v>
      </c>
      <c r="E10" s="163">
        <v>64998</v>
      </c>
      <c r="F10" s="163">
        <v>84765</v>
      </c>
      <c r="G10" s="163">
        <v>101819</v>
      </c>
      <c r="H10" s="163">
        <v>103638</v>
      </c>
      <c r="I10" s="164">
        <f>IFERROR(H10/G10-1,"-")</f>
        <v>1.7865035013111541E-2</v>
      </c>
      <c r="J10" s="165">
        <f>IFERROR(H10/C10-1,"-")</f>
        <v>0.32083503262642732</v>
      </c>
      <c r="K10" s="164">
        <f>H10/H$8</f>
        <v>0.16469847868683643</v>
      </c>
      <c r="L10" s="163">
        <v>192835</v>
      </c>
      <c r="M10" s="163">
        <v>96313</v>
      </c>
      <c r="N10" s="163">
        <v>216360</v>
      </c>
      <c r="O10" s="163">
        <v>206818</v>
      </c>
      <c r="P10" s="163">
        <v>198077</v>
      </c>
      <c r="Q10" s="163">
        <v>193012</v>
      </c>
      <c r="R10" s="164">
        <f>IFERROR(Q10/P10-1,"-")</f>
        <v>-2.5570863855975179E-2</v>
      </c>
      <c r="S10" s="165">
        <f>IFERROR(Q10/L10-1,"-")</f>
        <v>9.1788316436325346E-4</v>
      </c>
      <c r="T10" s="164">
        <f>Q10/Q$8</f>
        <v>6.5297555655093362E-2</v>
      </c>
      <c r="U10" s="163">
        <v>271299</v>
      </c>
      <c r="V10" s="163">
        <v>281358</v>
      </c>
      <c r="W10" s="163">
        <v>291583</v>
      </c>
      <c r="X10" s="163">
        <v>299896</v>
      </c>
      <c r="Y10" s="163">
        <v>296650</v>
      </c>
      <c r="Z10" s="164">
        <f>IFERROR(Y10/X10-1,"-")</f>
        <v>-1.0823752234107809E-2</v>
      </c>
      <c r="AA10" s="165">
        <f t="shared" si="2"/>
        <v>9.3443027803272294E-2</v>
      </c>
      <c r="AB10" s="164">
        <f>Y10/Y$8</f>
        <v>8.2744258736680801E-2</v>
      </c>
    </row>
    <row r="11" spans="1:28" x14ac:dyDescent="0.25">
      <c r="A11" s="161"/>
      <c r="B11" s="162" t="s">
        <v>100</v>
      </c>
      <c r="C11" s="163">
        <v>80558</v>
      </c>
      <c r="D11" s="163">
        <v>37960</v>
      </c>
      <c r="E11" s="163">
        <v>34216</v>
      </c>
      <c r="F11" s="163">
        <v>63258</v>
      </c>
      <c r="G11" s="163">
        <v>77174</v>
      </c>
      <c r="H11" s="163">
        <v>80503</v>
      </c>
      <c r="I11" s="164">
        <f>IFERROR(H11/G11-1,"-")</f>
        <v>4.3136289423899132E-2</v>
      </c>
      <c r="J11" s="165">
        <f>IFERROR(H11/C11-1,"-")</f>
        <v>-6.8273790312567417E-4</v>
      </c>
      <c r="K11" s="164">
        <f>H11/H$8</f>
        <v>0.12793301327434331</v>
      </c>
      <c r="L11" s="163">
        <v>392157</v>
      </c>
      <c r="M11" s="163">
        <v>168489</v>
      </c>
      <c r="N11" s="163">
        <v>251769</v>
      </c>
      <c r="O11" s="163">
        <v>388721</v>
      </c>
      <c r="P11" s="163">
        <v>392528</v>
      </c>
      <c r="Q11" s="163">
        <v>390761</v>
      </c>
      <c r="R11" s="164">
        <f>IFERROR(Q11/P11-1,"-")</f>
        <v>-4.5015896955121759E-3</v>
      </c>
      <c r="S11" s="165">
        <f>IFERROR(Q11/L11-1,"-")</f>
        <v>-3.5597987540704201E-3</v>
      </c>
      <c r="T11" s="164">
        <f>Q11/Q$8</f>
        <v>0.13219767758139359</v>
      </c>
      <c r="U11" s="163">
        <v>472715</v>
      </c>
      <c r="V11" s="163">
        <v>285985</v>
      </c>
      <c r="W11" s="163">
        <v>451979</v>
      </c>
      <c r="X11" s="163">
        <v>469702</v>
      </c>
      <c r="Y11" s="163">
        <v>471264</v>
      </c>
      <c r="Z11" s="164">
        <f>IFERROR(Y11/X11-1,"-")</f>
        <v>3.3255127719278299E-3</v>
      </c>
      <c r="AA11" s="165">
        <f t="shared" si="2"/>
        <v>-3.0695027659372043E-3</v>
      </c>
      <c r="AB11" s="164">
        <f>Y11/Y$8</f>
        <v>0.13144915000601093</v>
      </c>
    </row>
    <row r="12" spans="1:28" x14ac:dyDescent="0.25">
      <c r="A12" s="1"/>
      <c r="B12" s="157" t="s">
        <v>107</v>
      </c>
      <c r="C12" s="158">
        <v>455520</v>
      </c>
      <c r="D12" s="158">
        <v>149126</v>
      </c>
      <c r="E12" s="158">
        <v>134954</v>
      </c>
      <c r="F12" s="158">
        <v>402382</v>
      </c>
      <c r="G12" s="158">
        <v>430474</v>
      </c>
      <c r="H12" s="158">
        <v>445118</v>
      </c>
      <c r="I12" s="159">
        <f>IFERROR(H12/G12-1,"-")</f>
        <v>3.4018314694964191E-2</v>
      </c>
      <c r="J12" s="160">
        <f>IFERROR(H12/C12-1,"-")</f>
        <v>-2.283544081489286E-2</v>
      </c>
      <c r="K12" s="159">
        <f>H12/H$8</f>
        <v>0.70736850803882023</v>
      </c>
      <c r="L12" s="158">
        <v>1773966</v>
      </c>
      <c r="M12" s="158">
        <v>591933</v>
      </c>
      <c r="N12" s="158">
        <v>633659</v>
      </c>
      <c r="O12" s="158">
        <v>1970078</v>
      </c>
      <c r="P12" s="158">
        <v>2208116</v>
      </c>
      <c r="Q12" s="158">
        <v>2372111</v>
      </c>
      <c r="R12" s="159">
        <f>IFERROR(Q12/P12-1,"-")</f>
        <v>7.4269196002384019E-2</v>
      </c>
      <c r="S12" s="160">
        <f>IFERROR(Q12/L12-1,"-")</f>
        <v>0.33717951753303055</v>
      </c>
      <c r="T12" s="159">
        <f>Q12/Q$8</f>
        <v>0.80250476676351301</v>
      </c>
      <c r="U12" s="158">
        <v>2229486</v>
      </c>
      <c r="V12" s="158">
        <v>768613</v>
      </c>
      <c r="W12" s="158">
        <v>2372460</v>
      </c>
      <c r="X12" s="158">
        <v>2638590</v>
      </c>
      <c r="Y12" s="158">
        <v>2817229</v>
      </c>
      <c r="Z12" s="159">
        <f>IFERROR(Y12/X12-1,"-")</f>
        <v>6.7702447140328692E-2</v>
      </c>
      <c r="AA12" s="160">
        <f t="shared" si="2"/>
        <v>0.26362264665487922</v>
      </c>
      <c r="AB12" s="159">
        <f>Y12/Y$8</f>
        <v>0.78580659125730834</v>
      </c>
    </row>
    <row r="13" spans="1:28" s="56" customFormat="1" x14ac:dyDescent="0.25">
      <c r="B13" s="162" t="s">
        <v>110</v>
      </c>
      <c r="C13" s="163">
        <v>164086</v>
      </c>
      <c r="D13" s="163">
        <v>48583</v>
      </c>
      <c r="E13" s="163">
        <v>29915</v>
      </c>
      <c r="F13" s="163">
        <v>152375</v>
      </c>
      <c r="G13" s="163">
        <v>170625</v>
      </c>
      <c r="H13" s="163">
        <v>170073</v>
      </c>
      <c r="I13" s="164">
        <f t="shared" ref="I13:I20" si="3">IFERROR(H13/G13-1,"-")</f>
        <v>-3.2351648351648388E-3</v>
      </c>
      <c r="J13" s="165">
        <f t="shared" ref="J13:J20" si="4">IFERROR(H13/C13-1,"-")</f>
        <v>3.6486964152944168E-2</v>
      </c>
      <c r="K13" s="164">
        <f t="shared" ref="K13:K20" si="5">H13/H$8</f>
        <v>0.2702750377825347</v>
      </c>
      <c r="L13" s="163">
        <v>802040</v>
      </c>
      <c r="M13" s="163">
        <v>229035</v>
      </c>
      <c r="N13" s="163">
        <v>167632</v>
      </c>
      <c r="O13" s="163">
        <v>946984</v>
      </c>
      <c r="P13" s="163">
        <v>1052168</v>
      </c>
      <c r="Q13" s="163">
        <v>1121972</v>
      </c>
      <c r="R13" s="164">
        <f t="shared" ref="R13:R20" si="6">IFERROR(Q13/P13-1,"-")</f>
        <v>6.6343017464891574E-2</v>
      </c>
      <c r="S13" s="165">
        <f t="shared" ref="S13:S20" si="7">IFERROR(Q13/L13-1,"-")</f>
        <v>0.39889781058301321</v>
      </c>
      <c r="T13" s="164">
        <f t="shared" ref="T13:T20" si="8">Q13/Q$8</f>
        <v>0.37957240541239101</v>
      </c>
      <c r="U13" s="163">
        <v>966126</v>
      </c>
      <c r="V13" s="163">
        <v>197547</v>
      </c>
      <c r="W13" s="163">
        <v>1099359</v>
      </c>
      <c r="X13" s="163">
        <v>1222793</v>
      </c>
      <c r="Y13" s="163">
        <v>1292045</v>
      </c>
      <c r="Z13" s="164">
        <f t="shared" ref="Z13:Z20" si="9">IFERROR(Y13/X13-1,"-")</f>
        <v>5.6634279064404103E-2</v>
      </c>
      <c r="AA13" s="165">
        <f t="shared" si="2"/>
        <v>0.33734626746407814</v>
      </c>
      <c r="AB13" s="164">
        <f t="shared" ref="AB13:AB20" si="10">Y13/Y$8</f>
        <v>0.36038869300331955</v>
      </c>
    </row>
    <row r="14" spans="1:28" s="56" customFormat="1" x14ac:dyDescent="0.25">
      <c r="B14" s="162" t="s">
        <v>113</v>
      </c>
      <c r="C14" s="163">
        <v>66535</v>
      </c>
      <c r="D14" s="163">
        <v>21675</v>
      </c>
      <c r="E14" s="163">
        <v>24517</v>
      </c>
      <c r="F14" s="163">
        <v>50078</v>
      </c>
      <c r="G14" s="163">
        <v>57109</v>
      </c>
      <c r="H14" s="163">
        <v>58523</v>
      </c>
      <c r="I14" s="164">
        <f t="shared" si="3"/>
        <v>2.4759670104536946E-2</v>
      </c>
      <c r="J14" s="165">
        <f t="shared" si="4"/>
        <v>-0.12041782520477939</v>
      </c>
      <c r="K14" s="164">
        <f t="shared" si="5"/>
        <v>9.3003040083653954E-2</v>
      </c>
      <c r="L14" s="163">
        <v>275073</v>
      </c>
      <c r="M14" s="163">
        <v>83087</v>
      </c>
      <c r="N14" s="163">
        <v>100470</v>
      </c>
      <c r="O14" s="163">
        <v>213954</v>
      </c>
      <c r="P14" s="163">
        <v>245101</v>
      </c>
      <c r="Q14" s="163">
        <v>253634</v>
      </c>
      <c r="R14" s="164">
        <f t="shared" si="6"/>
        <v>3.4814219444229133E-2</v>
      </c>
      <c r="S14" s="165">
        <f t="shared" si="7"/>
        <v>-7.7939310655716798E-2</v>
      </c>
      <c r="T14" s="164">
        <f t="shared" si="8"/>
        <v>8.5806479550618361E-2</v>
      </c>
      <c r="U14" s="163">
        <v>341608</v>
      </c>
      <c r="V14" s="163">
        <v>124987</v>
      </c>
      <c r="W14" s="163">
        <v>264032</v>
      </c>
      <c r="X14" s="163">
        <v>302210</v>
      </c>
      <c r="Y14" s="163">
        <v>312157</v>
      </c>
      <c r="Z14" s="164">
        <f t="shared" si="9"/>
        <v>3.2914198735978228E-2</v>
      </c>
      <c r="AA14" s="165">
        <f t="shared" si="2"/>
        <v>-8.6212852158029096E-2</v>
      </c>
      <c r="AB14" s="164">
        <f t="shared" si="10"/>
        <v>8.7069609217819199E-2</v>
      </c>
    </row>
    <row r="15" spans="1:28" x14ac:dyDescent="0.25">
      <c r="A15" s="1"/>
      <c r="B15" s="162" t="s">
        <v>116</v>
      </c>
      <c r="C15" s="163">
        <v>25995</v>
      </c>
      <c r="D15" s="163">
        <v>10155</v>
      </c>
      <c r="E15" s="163">
        <v>16229</v>
      </c>
      <c r="F15" s="163">
        <v>26590</v>
      </c>
      <c r="G15" s="163">
        <v>29348</v>
      </c>
      <c r="H15" s="163">
        <v>28513</v>
      </c>
      <c r="I15" s="164">
        <f t="shared" si="3"/>
        <v>-2.8451683249284487E-2</v>
      </c>
      <c r="J15" s="165">
        <f t="shared" si="4"/>
        <v>9.6864781688786206E-2</v>
      </c>
      <c r="K15" s="164">
        <f t="shared" si="5"/>
        <v>4.5312025731852862E-2</v>
      </c>
      <c r="L15" s="163">
        <v>93407</v>
      </c>
      <c r="M15" s="163">
        <v>33981</v>
      </c>
      <c r="N15" s="163">
        <v>63373</v>
      </c>
      <c r="O15" s="163">
        <v>112326</v>
      </c>
      <c r="P15" s="163">
        <v>122771</v>
      </c>
      <c r="Q15" s="163">
        <v>137893</v>
      </c>
      <c r="R15" s="164">
        <f t="shared" si="6"/>
        <v>0.12317241042265681</v>
      </c>
      <c r="S15" s="165">
        <f>IFERROR(Q15/L15-1,"-")</f>
        <v>0.47625980922200695</v>
      </c>
      <c r="T15" s="164">
        <f t="shared" si="8"/>
        <v>4.6650342164983469E-2</v>
      </c>
      <c r="U15" s="163">
        <v>119402</v>
      </c>
      <c r="V15" s="163">
        <v>79602</v>
      </c>
      <c r="W15" s="163">
        <v>138916</v>
      </c>
      <c r="X15" s="163">
        <v>152119</v>
      </c>
      <c r="Y15" s="163">
        <v>166406</v>
      </c>
      <c r="Z15" s="164">
        <f t="shared" si="9"/>
        <v>9.3919891663763133E-2</v>
      </c>
      <c r="AA15" s="165">
        <f t="shared" si="2"/>
        <v>0.39366174770941864</v>
      </c>
      <c r="AB15" s="164">
        <f t="shared" si="10"/>
        <v>4.6415442842865681E-2</v>
      </c>
    </row>
    <row r="16" spans="1:28" x14ac:dyDescent="0.25">
      <c r="A16" s="1"/>
      <c r="B16" s="162" t="s">
        <v>123</v>
      </c>
      <c r="C16" s="163">
        <v>13044</v>
      </c>
      <c r="D16" s="163">
        <v>4195</v>
      </c>
      <c r="E16" s="163">
        <v>5622</v>
      </c>
      <c r="F16" s="163">
        <v>16119</v>
      </c>
      <c r="G16" s="163">
        <v>11923</v>
      </c>
      <c r="H16" s="163">
        <v>11442</v>
      </c>
      <c r="I16" s="164">
        <f t="shared" si="3"/>
        <v>-4.0342195756101651E-2</v>
      </c>
      <c r="J16" s="165">
        <f t="shared" si="4"/>
        <v>-0.12281508739650415</v>
      </c>
      <c r="K16" s="164">
        <f t="shared" si="5"/>
        <v>1.8183291776518094E-2</v>
      </c>
      <c r="L16" s="163">
        <v>64064</v>
      </c>
      <c r="M16" s="163">
        <v>21386</v>
      </c>
      <c r="N16" s="163">
        <v>39702</v>
      </c>
      <c r="O16" s="163">
        <v>89016</v>
      </c>
      <c r="P16" s="163">
        <v>86478</v>
      </c>
      <c r="Q16" s="163">
        <v>96077</v>
      </c>
      <c r="R16" s="164">
        <f t="shared" si="6"/>
        <v>0.11099932930918843</v>
      </c>
      <c r="S16" s="165">
        <f t="shared" si="7"/>
        <v>0.49970342157842151</v>
      </c>
      <c r="T16" s="164">
        <f t="shared" si="8"/>
        <v>3.2503643580059298E-2</v>
      </c>
      <c r="U16" s="163">
        <v>77108</v>
      </c>
      <c r="V16" s="163">
        <v>45324</v>
      </c>
      <c r="W16" s="163">
        <v>105135</v>
      </c>
      <c r="X16" s="163">
        <v>98401</v>
      </c>
      <c r="Y16" s="163">
        <v>107519</v>
      </c>
      <c r="Z16" s="164">
        <f t="shared" si="9"/>
        <v>9.2661659942480323E-2</v>
      </c>
      <c r="AA16" s="165">
        <f t="shared" si="2"/>
        <v>0.3943948747211703</v>
      </c>
      <c r="AB16" s="164">
        <f t="shared" si="10"/>
        <v>2.999015659905337E-2</v>
      </c>
    </row>
    <row r="17" spans="1:28" x14ac:dyDescent="0.25">
      <c r="A17" s="56"/>
      <c r="B17" s="162" t="s">
        <v>119</v>
      </c>
      <c r="C17" s="163">
        <v>10305</v>
      </c>
      <c r="D17" s="163">
        <v>4827</v>
      </c>
      <c r="E17" s="163">
        <v>3820</v>
      </c>
      <c r="F17" s="163">
        <v>8442</v>
      </c>
      <c r="G17" s="163">
        <v>8382</v>
      </c>
      <c r="H17" s="163">
        <v>7699</v>
      </c>
      <c r="I17" s="164">
        <f t="shared" si="3"/>
        <v>-8.1484132665235021E-2</v>
      </c>
      <c r="J17" s="165">
        <f t="shared" si="4"/>
        <v>-0.25288694808345469</v>
      </c>
      <c r="K17" s="164">
        <f t="shared" si="5"/>
        <v>1.2235025641270129E-2</v>
      </c>
      <c r="L17" s="163">
        <v>87381</v>
      </c>
      <c r="M17" s="163">
        <v>40327</v>
      </c>
      <c r="N17" s="163">
        <v>51275</v>
      </c>
      <c r="O17" s="163">
        <v>99066</v>
      </c>
      <c r="P17" s="163">
        <v>102189</v>
      </c>
      <c r="Q17" s="163">
        <v>108005</v>
      </c>
      <c r="R17" s="164">
        <f t="shared" si="6"/>
        <v>5.6914149272426551E-2</v>
      </c>
      <c r="S17" s="165">
        <f t="shared" si="7"/>
        <v>0.2360238495782836</v>
      </c>
      <c r="T17" s="164">
        <f t="shared" si="8"/>
        <v>3.6538984615093147E-2</v>
      </c>
      <c r="U17" s="163">
        <v>97686</v>
      </c>
      <c r="V17" s="163">
        <v>55095</v>
      </c>
      <c r="W17" s="163">
        <v>107508</v>
      </c>
      <c r="X17" s="163">
        <v>110571</v>
      </c>
      <c r="Y17" s="163">
        <v>115704</v>
      </c>
      <c r="Z17" s="164">
        <f t="shared" si="9"/>
        <v>4.6422660552947859E-2</v>
      </c>
      <c r="AA17" s="165">
        <f t="shared" si="2"/>
        <v>0.1844481297217615</v>
      </c>
      <c r="AB17" s="164">
        <f t="shared" si="10"/>
        <v>3.227318966077504E-2</v>
      </c>
    </row>
    <row r="18" spans="1:28" x14ac:dyDescent="0.25">
      <c r="A18" s="56"/>
      <c r="B18" s="162" t="s">
        <v>128</v>
      </c>
      <c r="C18" s="163">
        <v>10721</v>
      </c>
      <c r="D18" s="163">
        <v>3300</v>
      </c>
      <c r="E18" s="163">
        <v>767</v>
      </c>
      <c r="F18" s="163">
        <v>4401</v>
      </c>
      <c r="G18" s="163">
        <v>4797</v>
      </c>
      <c r="H18" s="163">
        <v>3926</v>
      </c>
      <c r="I18" s="164">
        <f t="shared" si="3"/>
        <v>-0.18157181571815717</v>
      </c>
      <c r="J18" s="165">
        <f t="shared" si="4"/>
        <v>-0.63380281690140849</v>
      </c>
      <c r="K18" s="164">
        <f t="shared" si="5"/>
        <v>6.2390843833779099E-3</v>
      </c>
      <c r="L18" s="163">
        <v>23940</v>
      </c>
      <c r="M18" s="163">
        <v>14838</v>
      </c>
      <c r="N18" s="163">
        <v>4354</v>
      </c>
      <c r="O18" s="163">
        <v>24570</v>
      </c>
      <c r="P18" s="163">
        <v>29489</v>
      </c>
      <c r="Q18" s="163">
        <v>27617</v>
      </c>
      <c r="R18" s="164">
        <f t="shared" si="6"/>
        <v>-6.34812981111601E-2</v>
      </c>
      <c r="S18" s="165">
        <f t="shared" si="7"/>
        <v>0.15359231411862995</v>
      </c>
      <c r="T18" s="164">
        <f t="shared" si="8"/>
        <v>9.3430594705340257E-3</v>
      </c>
      <c r="U18" s="163">
        <v>34661</v>
      </c>
      <c r="V18" s="163">
        <v>5121</v>
      </c>
      <c r="W18" s="163">
        <v>28971</v>
      </c>
      <c r="X18" s="163">
        <v>34286</v>
      </c>
      <c r="Y18" s="163">
        <v>31543</v>
      </c>
      <c r="Z18" s="164">
        <f t="shared" si="9"/>
        <v>-8.0003499970833558E-2</v>
      </c>
      <c r="AA18" s="165">
        <f t="shared" si="2"/>
        <v>-8.9957012203917941E-2</v>
      </c>
      <c r="AB18" s="164">
        <f t="shared" si="10"/>
        <v>8.7982543513606005E-3</v>
      </c>
    </row>
    <row r="19" spans="1:28" x14ac:dyDescent="0.25">
      <c r="A19" s="56"/>
      <c r="B19" s="162" t="s">
        <v>131</v>
      </c>
      <c r="C19" s="163">
        <v>7909</v>
      </c>
      <c r="D19" s="163">
        <v>3358</v>
      </c>
      <c r="E19" s="163">
        <v>533</v>
      </c>
      <c r="F19" s="163">
        <v>2337</v>
      </c>
      <c r="G19" s="163">
        <v>2922</v>
      </c>
      <c r="H19" s="163">
        <v>2431</v>
      </c>
      <c r="I19" s="164">
        <f t="shared" si="3"/>
        <v>-0.16803559206023266</v>
      </c>
      <c r="J19" s="165">
        <f t="shared" si="4"/>
        <v>-0.69262865090403336</v>
      </c>
      <c r="K19" s="164">
        <f t="shared" si="5"/>
        <v>3.8632741049393015E-3</v>
      </c>
      <c r="L19" s="163">
        <v>32606</v>
      </c>
      <c r="M19" s="163">
        <v>21335</v>
      </c>
      <c r="N19" s="163">
        <v>3282</v>
      </c>
      <c r="O19" s="163">
        <v>18440</v>
      </c>
      <c r="P19" s="163">
        <v>27757</v>
      </c>
      <c r="Q19" s="163">
        <v>26099</v>
      </c>
      <c r="R19" s="164">
        <f t="shared" si="6"/>
        <v>-5.973268004467347E-2</v>
      </c>
      <c r="S19" s="165">
        <f t="shared" si="7"/>
        <v>-0.19956449733177939</v>
      </c>
      <c r="T19" s="164">
        <f t="shared" si="8"/>
        <v>8.8295075178863574E-3</v>
      </c>
      <c r="U19" s="163">
        <v>40515</v>
      </c>
      <c r="V19" s="163">
        <v>3815</v>
      </c>
      <c r="W19" s="163">
        <v>20777</v>
      </c>
      <c r="X19" s="163">
        <v>30679</v>
      </c>
      <c r="Y19" s="163">
        <v>28530</v>
      </c>
      <c r="Z19" s="164">
        <f t="shared" si="9"/>
        <v>-7.0047915512239656E-2</v>
      </c>
      <c r="AA19" s="165">
        <f t="shared" si="2"/>
        <v>-0.29581636430951497</v>
      </c>
      <c r="AB19" s="164">
        <f t="shared" si="10"/>
        <v>7.9578415700573175E-3</v>
      </c>
    </row>
    <row r="20" spans="1:28" x14ac:dyDescent="0.25">
      <c r="A20" s="56"/>
      <c r="B20" s="168" t="s">
        <v>145</v>
      </c>
      <c r="C20" s="169">
        <f t="shared" ref="C20:H20" si="11">C12-SUM(C13:C19)</f>
        <v>156925</v>
      </c>
      <c r="D20" s="169">
        <f t="shared" si="11"/>
        <v>53033</v>
      </c>
      <c r="E20" s="169">
        <f t="shared" si="11"/>
        <v>53551</v>
      </c>
      <c r="F20" s="169">
        <f t="shared" si="11"/>
        <v>142040</v>
      </c>
      <c r="G20" s="169">
        <f t="shared" si="11"/>
        <v>145368</v>
      </c>
      <c r="H20" s="169">
        <f t="shared" si="11"/>
        <v>162511</v>
      </c>
      <c r="I20" s="170">
        <f t="shared" si="3"/>
        <v>0.11792829233393864</v>
      </c>
      <c r="J20" s="171">
        <f t="shared" si="4"/>
        <v>3.559662259040941E-2</v>
      </c>
      <c r="K20" s="170">
        <f t="shared" si="5"/>
        <v>0.25825772853467333</v>
      </c>
      <c r="L20" s="169">
        <f t="shared" ref="L20:Q20" si="12">L12-SUM(L13:L19)</f>
        <v>395455</v>
      </c>
      <c r="M20" s="169">
        <f t="shared" si="12"/>
        <v>147944</v>
      </c>
      <c r="N20" s="169">
        <f t="shared" si="12"/>
        <v>203571</v>
      </c>
      <c r="O20" s="169">
        <f t="shared" si="12"/>
        <v>465722</v>
      </c>
      <c r="P20" s="169">
        <f t="shared" si="12"/>
        <v>542163</v>
      </c>
      <c r="Q20" s="169">
        <f t="shared" si="12"/>
        <v>600814</v>
      </c>
      <c r="R20" s="170">
        <f t="shared" si="6"/>
        <v>0.10817964339137864</v>
      </c>
      <c r="S20" s="171">
        <f t="shared" si="7"/>
        <v>0.51929802379537504</v>
      </c>
      <c r="T20" s="170">
        <f t="shared" si="8"/>
        <v>0.20326034445194738</v>
      </c>
      <c r="U20" s="169">
        <f>U12-SUM(U13:U19)</f>
        <v>552380</v>
      </c>
      <c r="V20" s="169">
        <f>V12-SUM(V13:V19)</f>
        <v>257122</v>
      </c>
      <c r="W20" s="169">
        <f>W12-SUM(W13:W19)</f>
        <v>607762</v>
      </c>
      <c r="X20" s="169">
        <f>X12-SUM(X13:X19)</f>
        <v>687531</v>
      </c>
      <c r="Y20" s="169">
        <f>Y12-SUM(Y13:Y19)</f>
        <v>763325</v>
      </c>
      <c r="Z20" s="170">
        <f t="shared" si="9"/>
        <v>0.11024084732179351</v>
      </c>
      <c r="AA20" s="171">
        <f t="shared" si="2"/>
        <v>0.38188384807560016</v>
      </c>
      <c r="AB20" s="170">
        <f t="shared" si="10"/>
        <v>0.21291340401205755</v>
      </c>
    </row>
    <row r="21" spans="1:28" x14ac:dyDescent="0.25">
      <c r="A21" s="56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28" x14ac:dyDescent="0.25">
      <c r="A22" s="56"/>
      <c r="B22" s="154" t="s">
        <v>68</v>
      </c>
      <c r="C22" s="176">
        <f t="shared" ref="C22:H22" si="13">C23+C26</f>
        <v>183472</v>
      </c>
      <c r="D22" s="176">
        <f t="shared" si="13"/>
        <v>40145</v>
      </c>
      <c r="E22" s="176">
        <f t="shared" si="13"/>
        <v>41580</v>
      </c>
      <c r="F22" s="176">
        <f t="shared" si="13"/>
        <v>135229</v>
      </c>
      <c r="G22" s="176">
        <f t="shared" si="13"/>
        <v>138754</v>
      </c>
      <c r="H22" s="176">
        <f t="shared" si="13"/>
        <v>128262</v>
      </c>
      <c r="I22" s="177">
        <f>IFERROR(H22/G22-1,"-")</f>
        <v>-7.5615838101964594E-2</v>
      </c>
      <c r="J22" s="177">
        <f>IFERROR(H22/C22-1,"-")</f>
        <v>-0.30091785122525505</v>
      </c>
      <c r="K22" s="177">
        <f>H22/H$8</f>
        <v>0.20383021935323928</v>
      </c>
      <c r="L22" s="176">
        <f t="shared" ref="L22:Q22" si="14">L23+L26</f>
        <v>967103</v>
      </c>
      <c r="M22" s="176">
        <f t="shared" si="14"/>
        <v>335669</v>
      </c>
      <c r="N22" s="176">
        <f t="shared" si="14"/>
        <v>506074</v>
      </c>
      <c r="O22" s="176">
        <f t="shared" si="14"/>
        <v>1107316</v>
      </c>
      <c r="P22" s="176">
        <f t="shared" si="14"/>
        <v>1149793</v>
      </c>
      <c r="Q22" s="176">
        <f t="shared" si="14"/>
        <v>1192213</v>
      </c>
      <c r="R22" s="177">
        <f>IFERROR(Q22/P22-1,"-")</f>
        <v>3.6893597369265674E-2</v>
      </c>
      <c r="S22" s="177">
        <f>IFERROR(Q22/L22-1,"-")</f>
        <v>0.23276734742835048</v>
      </c>
      <c r="T22" s="177">
        <f>Q22/Q$8</f>
        <v>0.40333551654936389</v>
      </c>
      <c r="U22" s="176">
        <f>U23+U26</f>
        <v>1150575</v>
      </c>
      <c r="V22" s="176">
        <f>V23+V26</f>
        <v>547654</v>
      </c>
      <c r="W22" s="176">
        <f>W23+W26</f>
        <v>1242545</v>
      </c>
      <c r="X22" s="176">
        <f>X23+X26</f>
        <v>1288547</v>
      </c>
      <c r="Y22" s="176">
        <f>Y23+Y26</f>
        <v>1320475</v>
      </c>
      <c r="Z22" s="177">
        <f>IFERROR(Y22/X22-1,"-")</f>
        <v>2.4778296794761845E-2</v>
      </c>
      <c r="AA22" s="177">
        <f t="shared" ref="AA22:AA34" si="15">IFERROR(Y22/U22-1,"-")</f>
        <v>0.14766529778588966</v>
      </c>
      <c r="AB22" s="177">
        <f>Y22/Y$8</f>
        <v>0.36831864168319089</v>
      </c>
    </row>
    <row r="23" spans="1:28" x14ac:dyDescent="0.25">
      <c r="A23" s="56"/>
      <c r="B23" s="157" t="s">
        <v>97</v>
      </c>
      <c r="C23" s="158">
        <v>17671</v>
      </c>
      <c r="D23" s="158">
        <v>2633</v>
      </c>
      <c r="E23" s="158">
        <v>7752</v>
      </c>
      <c r="F23" s="158">
        <v>11083</v>
      </c>
      <c r="G23" s="158">
        <v>10580</v>
      </c>
      <c r="H23" s="158">
        <v>6847</v>
      </c>
      <c r="I23" s="159">
        <f>IFERROR(H23/G23-1,"-")</f>
        <v>-0.35283553875236295</v>
      </c>
      <c r="J23" s="160">
        <f>IFERROR(H23/C23-1,"-")</f>
        <v>-0.61252900232018559</v>
      </c>
      <c r="K23" s="159">
        <f>H23/H$8</f>
        <v>1.0881052158173343E-2</v>
      </c>
      <c r="L23" s="158">
        <v>145948</v>
      </c>
      <c r="M23" s="158">
        <v>71371</v>
      </c>
      <c r="N23" s="158">
        <v>178880</v>
      </c>
      <c r="O23" s="158">
        <v>143433</v>
      </c>
      <c r="P23" s="158">
        <v>116673</v>
      </c>
      <c r="Q23" s="158">
        <v>106162</v>
      </c>
      <c r="R23" s="159">
        <f>IFERROR(Q23/P23-1,"-")</f>
        <v>-9.0089395147120555E-2</v>
      </c>
      <c r="S23" s="160">
        <f>IFERROR(Q23/L23-1,"-")</f>
        <v>-0.27260394112971742</v>
      </c>
      <c r="T23" s="159">
        <f>Q23/Q$8</f>
        <v>3.5915482474955039E-2</v>
      </c>
      <c r="U23" s="158">
        <v>163619</v>
      </c>
      <c r="V23" s="158">
        <v>186632</v>
      </c>
      <c r="W23" s="158">
        <v>154516</v>
      </c>
      <c r="X23" s="158">
        <v>127253</v>
      </c>
      <c r="Y23" s="158">
        <v>113009</v>
      </c>
      <c r="Z23" s="159">
        <f>IFERROR(Y23/X23-1,"-")</f>
        <v>-0.11193449270351186</v>
      </c>
      <c r="AA23" s="160">
        <f t="shared" si="15"/>
        <v>-0.30931615521424771</v>
      </c>
      <c r="AB23" s="159">
        <f>Y23/Y$8</f>
        <v>3.1521476270263138E-2</v>
      </c>
    </row>
    <row r="24" spans="1:28" x14ac:dyDescent="0.25">
      <c r="A24" s="56"/>
      <c r="B24" s="162" t="s">
        <v>103</v>
      </c>
      <c r="C24" s="163">
        <v>8790</v>
      </c>
      <c r="D24" s="163">
        <v>1649</v>
      </c>
      <c r="E24" s="163">
        <v>3874</v>
      </c>
      <c r="F24" s="163">
        <v>5353</v>
      </c>
      <c r="G24" s="163">
        <v>5102</v>
      </c>
      <c r="H24" s="163">
        <v>2225</v>
      </c>
      <c r="I24" s="164">
        <f>IFERROR(H24/G24-1,"-")</f>
        <v>-0.56389651117208939</v>
      </c>
      <c r="J24" s="165">
        <f>IFERROR(H24/C24-1,"-")</f>
        <v>-0.7468714448236633</v>
      </c>
      <c r="K24" s="164">
        <f>H24/H$8</f>
        <v>3.5359049294487644E-3</v>
      </c>
      <c r="L24" s="163">
        <v>67520</v>
      </c>
      <c r="M24" s="163">
        <v>35772</v>
      </c>
      <c r="N24" s="163">
        <v>85392</v>
      </c>
      <c r="O24" s="163">
        <v>56425</v>
      </c>
      <c r="P24" s="163">
        <v>45103</v>
      </c>
      <c r="Q24" s="163">
        <v>37371</v>
      </c>
      <c r="R24" s="164">
        <f>IFERROR(Q24/P24-1,"-")</f>
        <v>-0.17142983836995318</v>
      </c>
      <c r="S24" s="165">
        <f>IFERROR(Q24/L24-1,"-")</f>
        <v>-0.44651954976303321</v>
      </c>
      <c r="T24" s="164">
        <f>Q24/Q$8</f>
        <v>1.2642918328324116E-2</v>
      </c>
      <c r="U24" s="163">
        <v>76310</v>
      </c>
      <c r="V24" s="163">
        <v>89266</v>
      </c>
      <c r="W24" s="163">
        <v>61778</v>
      </c>
      <c r="X24" s="163">
        <v>50205</v>
      </c>
      <c r="Y24" s="163">
        <v>39596</v>
      </c>
      <c r="Z24" s="164">
        <f>IFERROR(Y24/X24-1,"-")</f>
        <v>-0.21131361418185435</v>
      </c>
      <c r="AA24" s="165">
        <f t="shared" si="15"/>
        <v>-0.4811164984929891</v>
      </c>
      <c r="AB24" s="164">
        <f>Y24/Y$8</f>
        <v>1.1044468798036786E-2</v>
      </c>
    </row>
    <row r="25" spans="1:28" x14ac:dyDescent="0.25">
      <c r="A25" s="56"/>
      <c r="B25" s="162" t="s">
        <v>100</v>
      </c>
      <c r="C25" s="163">
        <v>8881</v>
      </c>
      <c r="D25" s="163">
        <v>984</v>
      </c>
      <c r="E25" s="163">
        <v>3878</v>
      </c>
      <c r="F25" s="163">
        <v>5730</v>
      </c>
      <c r="G25" s="163">
        <v>5478</v>
      </c>
      <c r="H25" s="163">
        <v>4622</v>
      </c>
      <c r="I25" s="164">
        <f>IFERROR(H25/G25-1,"-")</f>
        <v>-0.15626140927345744</v>
      </c>
      <c r="J25" s="165">
        <f>IFERROR(H25/C25-1,"-")</f>
        <v>-0.47956311226213266</v>
      </c>
      <c r="K25" s="164">
        <f>H25/H$8</f>
        <v>7.345147228724579E-3</v>
      </c>
      <c r="L25" s="163">
        <v>78428</v>
      </c>
      <c r="M25" s="163">
        <v>35599</v>
      </c>
      <c r="N25" s="163">
        <v>93488</v>
      </c>
      <c r="O25" s="163">
        <v>87008</v>
      </c>
      <c r="P25" s="163">
        <v>71570</v>
      </c>
      <c r="Q25" s="163">
        <v>68791</v>
      </c>
      <c r="R25" s="164">
        <f>IFERROR(Q25/P25-1,"-")</f>
        <v>-3.8829118345675595E-2</v>
      </c>
      <c r="S25" s="165">
        <f>IFERROR(Q25/L25-1,"-")</f>
        <v>-0.12287703371244962</v>
      </c>
      <c r="T25" s="164">
        <f>Q25/Q$8</f>
        <v>2.3272564146630922E-2</v>
      </c>
      <c r="U25" s="163">
        <v>87309</v>
      </c>
      <c r="V25" s="163">
        <v>97366</v>
      </c>
      <c r="W25" s="163">
        <v>92738</v>
      </c>
      <c r="X25" s="163">
        <v>77048</v>
      </c>
      <c r="Y25" s="163">
        <v>73413</v>
      </c>
      <c r="Z25" s="164">
        <f>IFERROR(Y25/X25-1,"-")</f>
        <v>-4.7178382307133226E-2</v>
      </c>
      <c r="AA25" s="165">
        <f t="shared" si="15"/>
        <v>-0.15915884960313365</v>
      </c>
      <c r="AB25" s="164">
        <f>Y25/Y$8</f>
        <v>2.047700747222635E-2</v>
      </c>
    </row>
    <row r="26" spans="1:28" x14ac:dyDescent="0.25">
      <c r="A26" s="56"/>
      <c r="B26" s="157" t="s">
        <v>107</v>
      </c>
      <c r="C26" s="158">
        <v>165801</v>
      </c>
      <c r="D26" s="158">
        <v>37512</v>
      </c>
      <c r="E26" s="158">
        <v>33828</v>
      </c>
      <c r="F26" s="158">
        <v>124146</v>
      </c>
      <c r="G26" s="158">
        <v>128174</v>
      </c>
      <c r="H26" s="158">
        <v>121415</v>
      </c>
      <c r="I26" s="159">
        <f>IFERROR(H26/G26-1,"-")</f>
        <v>-5.2733003573267601E-2</v>
      </c>
      <c r="J26" s="160">
        <f>IFERROR(H26/C26-1,"-")</f>
        <v>-0.26770646739163217</v>
      </c>
      <c r="K26" s="159">
        <f>H26/H$8</f>
        <v>0.19294916719506594</v>
      </c>
      <c r="L26" s="158">
        <v>821155</v>
      </c>
      <c r="M26" s="158">
        <v>264298</v>
      </c>
      <c r="N26" s="158">
        <v>327194</v>
      </c>
      <c r="O26" s="158">
        <v>963883</v>
      </c>
      <c r="P26" s="158">
        <v>1033120</v>
      </c>
      <c r="Q26" s="158">
        <v>1086051</v>
      </c>
      <c r="R26" s="159">
        <f>IFERROR(Q26/P26-1,"-")</f>
        <v>5.1234125754994642E-2</v>
      </c>
      <c r="S26" s="160">
        <f>IFERROR(Q26/L26-1,"-")</f>
        <v>0.32258952329340995</v>
      </c>
      <c r="T26" s="159">
        <f>Q26/Q$8</f>
        <v>0.36742003407440887</v>
      </c>
      <c r="U26" s="158">
        <v>986956</v>
      </c>
      <c r="V26" s="158">
        <v>361022</v>
      </c>
      <c r="W26" s="158">
        <v>1088029</v>
      </c>
      <c r="X26" s="158">
        <v>1161294</v>
      </c>
      <c r="Y26" s="158">
        <v>1207466</v>
      </c>
      <c r="Z26" s="159">
        <f>IFERROR(Y26/X26-1,"-")</f>
        <v>3.975909631841712E-2</v>
      </c>
      <c r="AA26" s="160">
        <f t="shared" si="15"/>
        <v>0.22342434718467685</v>
      </c>
      <c r="AB26" s="159">
        <f>Y26/Y$8</f>
        <v>0.33679716541292776</v>
      </c>
    </row>
    <row r="27" spans="1:28" s="56" customFormat="1" x14ac:dyDescent="0.25">
      <c r="B27" s="162" t="s">
        <v>110</v>
      </c>
      <c r="C27" s="163">
        <v>67942</v>
      </c>
      <c r="D27" s="163">
        <v>14271</v>
      </c>
      <c r="E27" s="163">
        <v>8627</v>
      </c>
      <c r="F27" s="163">
        <v>54528</v>
      </c>
      <c r="G27" s="163">
        <v>57978</v>
      </c>
      <c r="H27" s="163">
        <v>54006</v>
      </c>
      <c r="I27" s="164">
        <f t="shared" ref="I27:I34" si="16">IFERROR(H27/G27-1,"-")</f>
        <v>-6.8508744696264112E-2</v>
      </c>
      <c r="J27" s="165">
        <f t="shared" ref="J27:J34" si="17">IFERROR(H27/C27-1,"-")</f>
        <v>-0.20511612846251215</v>
      </c>
      <c r="K27" s="164">
        <f t="shared" ref="K27:K34" si="18">H27/H$8</f>
        <v>8.5824755784184248E-2</v>
      </c>
      <c r="L27" s="163">
        <v>395594</v>
      </c>
      <c r="M27" s="163">
        <v>109883</v>
      </c>
      <c r="N27" s="163">
        <v>94750</v>
      </c>
      <c r="O27" s="163">
        <v>497484</v>
      </c>
      <c r="P27" s="163">
        <v>538896</v>
      </c>
      <c r="Q27" s="163">
        <v>565581</v>
      </c>
      <c r="R27" s="164">
        <f t="shared" ref="R27:R34" si="19">IFERROR(Q27/P27-1,"-")</f>
        <v>4.9517903268905261E-2</v>
      </c>
      <c r="S27" s="165">
        <f t="shared" ref="S27:S34" si="20">IFERROR(Q27/L27-1,"-")</f>
        <v>0.42970065268937341</v>
      </c>
      <c r="T27" s="164">
        <f t="shared" ref="T27:T34" si="21">Q27/Q$8</f>
        <v>0.19134072920317577</v>
      </c>
      <c r="U27" s="163">
        <v>463536</v>
      </c>
      <c r="V27" s="163">
        <v>103377</v>
      </c>
      <c r="W27" s="163">
        <v>552012</v>
      </c>
      <c r="X27" s="163">
        <v>596874</v>
      </c>
      <c r="Y27" s="163">
        <v>619587</v>
      </c>
      <c r="Z27" s="164">
        <f t="shared" ref="Z27:Z34" si="22">IFERROR(Y27/X27-1,"-")</f>
        <v>3.8053257471426072E-2</v>
      </c>
      <c r="AA27" s="165">
        <f t="shared" si="15"/>
        <v>0.33665346380863626</v>
      </c>
      <c r="AB27" s="164">
        <f t="shared" ref="AB27:AB34" si="23">Y27/Y$8</f>
        <v>0.17282072151654759</v>
      </c>
    </row>
    <row r="28" spans="1:28" s="56" customFormat="1" x14ac:dyDescent="0.25">
      <c r="B28" s="162" t="s">
        <v>113</v>
      </c>
      <c r="C28" s="163">
        <v>27150</v>
      </c>
      <c r="D28" s="163">
        <v>6747</v>
      </c>
      <c r="E28" s="163">
        <v>9627</v>
      </c>
      <c r="F28" s="163">
        <v>22193</v>
      </c>
      <c r="G28" s="163">
        <v>25099</v>
      </c>
      <c r="H28" s="163">
        <v>24378</v>
      </c>
      <c r="I28" s="164">
        <f t="shared" si="16"/>
        <v>-2.8726244073469021E-2</v>
      </c>
      <c r="J28" s="165">
        <f t="shared" si="17"/>
        <v>-0.10209944751381217</v>
      </c>
      <c r="K28" s="164">
        <f t="shared" si="18"/>
        <v>3.8740804660719989E-2</v>
      </c>
      <c r="L28" s="163">
        <v>116769</v>
      </c>
      <c r="M28" s="163">
        <v>32940</v>
      </c>
      <c r="N28" s="163">
        <v>56231</v>
      </c>
      <c r="O28" s="163">
        <v>103293</v>
      </c>
      <c r="P28" s="163">
        <v>111487</v>
      </c>
      <c r="Q28" s="163">
        <v>112336</v>
      </c>
      <c r="R28" s="164">
        <f t="shared" si="19"/>
        <v>7.6152376510265629E-3</v>
      </c>
      <c r="S28" s="165">
        <f t="shared" si="20"/>
        <v>-3.7963843143300036E-2</v>
      </c>
      <c r="T28" s="164">
        <f t="shared" si="21"/>
        <v>3.8004197729004249E-2</v>
      </c>
      <c r="U28" s="163">
        <v>143919</v>
      </c>
      <c r="V28" s="163">
        <v>65858</v>
      </c>
      <c r="W28" s="163">
        <v>125486</v>
      </c>
      <c r="X28" s="163">
        <v>136586</v>
      </c>
      <c r="Y28" s="163">
        <v>136714</v>
      </c>
      <c r="Z28" s="164">
        <f t="shared" si="22"/>
        <v>9.3713850614274286E-4</v>
      </c>
      <c r="AA28" s="165">
        <f t="shared" si="15"/>
        <v>-5.0062882593681191E-2</v>
      </c>
      <c r="AB28" s="164">
        <f t="shared" si="23"/>
        <v>3.8133485888847393E-2</v>
      </c>
    </row>
    <row r="29" spans="1:28" x14ac:dyDescent="0.25">
      <c r="A29" s="56"/>
      <c r="B29" s="162" t="s">
        <v>116</v>
      </c>
      <c r="C29" s="163">
        <v>7493</v>
      </c>
      <c r="D29" s="163">
        <v>2801</v>
      </c>
      <c r="E29" s="163">
        <v>4115</v>
      </c>
      <c r="F29" s="163">
        <v>3452</v>
      </c>
      <c r="G29" s="163">
        <v>2636</v>
      </c>
      <c r="H29" s="163">
        <v>2608</v>
      </c>
      <c r="I29" s="164">
        <f t="shared" si="16"/>
        <v>-1.0622154779969639E-2</v>
      </c>
      <c r="J29" s="165">
        <f t="shared" si="17"/>
        <v>-0.65194181235820103</v>
      </c>
      <c r="K29" s="164">
        <f t="shared" si="18"/>
        <v>4.1445573285403946E-3</v>
      </c>
      <c r="L29" s="163">
        <v>29540</v>
      </c>
      <c r="M29" s="163">
        <v>12267</v>
      </c>
      <c r="N29" s="163">
        <v>23779</v>
      </c>
      <c r="O29" s="163">
        <v>41597</v>
      </c>
      <c r="P29" s="163">
        <v>38094</v>
      </c>
      <c r="Q29" s="163">
        <v>33969</v>
      </c>
      <c r="R29" s="164">
        <f t="shared" si="19"/>
        <v>-0.10828476925500075</v>
      </c>
      <c r="S29" s="165">
        <f t="shared" si="20"/>
        <v>0.1499322951929587</v>
      </c>
      <c r="T29" s="164">
        <f t="shared" si="21"/>
        <v>1.149199359650108E-2</v>
      </c>
      <c r="U29" s="163">
        <v>37033</v>
      </c>
      <c r="V29" s="163">
        <v>27894</v>
      </c>
      <c r="W29" s="163">
        <v>45049</v>
      </c>
      <c r="X29" s="163">
        <v>40730</v>
      </c>
      <c r="Y29" s="163">
        <v>36577</v>
      </c>
      <c r="Z29" s="164">
        <f t="shared" si="22"/>
        <v>-0.10196415418610361</v>
      </c>
      <c r="AA29" s="165">
        <f t="shared" si="15"/>
        <v>-1.2313342154294804E-2</v>
      </c>
      <c r="AB29" s="164">
        <f t="shared" si="23"/>
        <v>1.0202382443322345E-2</v>
      </c>
    </row>
    <row r="30" spans="1:28" x14ac:dyDescent="0.25">
      <c r="A30" s="56"/>
      <c r="B30" s="162" t="s">
        <v>123</v>
      </c>
      <c r="C30" s="163">
        <v>6912</v>
      </c>
      <c r="D30" s="163">
        <v>1705</v>
      </c>
      <c r="E30" s="163">
        <v>2023</v>
      </c>
      <c r="F30" s="163">
        <v>6662</v>
      </c>
      <c r="G30" s="163">
        <v>3340</v>
      </c>
      <c r="H30" s="163">
        <v>2667</v>
      </c>
      <c r="I30" s="164">
        <f t="shared" si="16"/>
        <v>-0.201497005988024</v>
      </c>
      <c r="J30" s="165">
        <f t="shared" si="17"/>
        <v>-0.61414930555555558</v>
      </c>
      <c r="K30" s="164">
        <f t="shared" si="18"/>
        <v>4.2383184030740919E-3</v>
      </c>
      <c r="L30" s="163">
        <v>33663</v>
      </c>
      <c r="M30" s="163">
        <v>11018</v>
      </c>
      <c r="N30" s="163">
        <v>23432</v>
      </c>
      <c r="O30" s="163">
        <v>49393</v>
      </c>
      <c r="P30" s="163">
        <v>46038</v>
      </c>
      <c r="Q30" s="163">
        <v>49488</v>
      </c>
      <c r="R30" s="164">
        <f t="shared" si="19"/>
        <v>7.4938094617489792E-2</v>
      </c>
      <c r="S30" s="165">
        <f t="shared" si="20"/>
        <v>0.47010070403707327</v>
      </c>
      <c r="T30" s="164">
        <f t="shared" si="21"/>
        <v>1.6742199626237023E-2</v>
      </c>
      <c r="U30" s="163">
        <v>40575</v>
      </c>
      <c r="V30" s="163">
        <v>25455</v>
      </c>
      <c r="W30" s="163">
        <v>56055</v>
      </c>
      <c r="X30" s="163">
        <v>49378</v>
      </c>
      <c r="Y30" s="163">
        <v>52155</v>
      </c>
      <c r="Z30" s="164">
        <f t="shared" si="22"/>
        <v>5.6239620883794306E-2</v>
      </c>
      <c r="AA30" s="165">
        <f t="shared" si="15"/>
        <v>0.28539741219963033</v>
      </c>
      <c r="AB30" s="164">
        <f t="shared" si="23"/>
        <v>1.4547536876492793E-2</v>
      </c>
    </row>
    <row r="31" spans="1:28" x14ac:dyDescent="0.25">
      <c r="A31" s="56"/>
      <c r="B31" s="162" t="s">
        <v>119</v>
      </c>
      <c r="C31" s="163">
        <v>5971</v>
      </c>
      <c r="D31" s="163">
        <v>1308</v>
      </c>
      <c r="E31" s="163">
        <v>1134</v>
      </c>
      <c r="F31" s="163">
        <v>3630</v>
      </c>
      <c r="G31" s="163">
        <v>2551</v>
      </c>
      <c r="H31" s="163">
        <v>1950</v>
      </c>
      <c r="I31" s="164">
        <f t="shared" si="16"/>
        <v>-0.23559388475107801</v>
      </c>
      <c r="J31" s="165">
        <f t="shared" si="17"/>
        <v>-0.67342153743091604</v>
      </c>
      <c r="K31" s="164">
        <f t="shared" si="18"/>
        <v>3.0988829718764451E-3</v>
      </c>
      <c r="L31" s="163">
        <v>47831</v>
      </c>
      <c r="M31" s="163">
        <v>21033</v>
      </c>
      <c r="N31" s="163">
        <v>30800</v>
      </c>
      <c r="O31" s="163">
        <v>60867</v>
      </c>
      <c r="P31" s="163">
        <v>58426</v>
      </c>
      <c r="Q31" s="163">
        <v>60690</v>
      </c>
      <c r="R31" s="164">
        <f t="shared" si="19"/>
        <v>3.8749871632492328E-2</v>
      </c>
      <c r="S31" s="165">
        <f t="shared" si="20"/>
        <v>0.26884238255524662</v>
      </c>
      <c r="T31" s="164">
        <f t="shared" si="21"/>
        <v>2.0531928857830686E-2</v>
      </c>
      <c r="U31" s="163">
        <v>53802</v>
      </c>
      <c r="V31" s="163">
        <v>31934</v>
      </c>
      <c r="W31" s="163">
        <v>64497</v>
      </c>
      <c r="X31" s="163">
        <v>60977</v>
      </c>
      <c r="Y31" s="163">
        <v>62640</v>
      </c>
      <c r="Z31" s="164">
        <f t="shared" si="22"/>
        <v>2.7272578185217444E-2</v>
      </c>
      <c r="AA31" s="165">
        <f t="shared" si="15"/>
        <v>0.16426898628303777</v>
      </c>
      <c r="AB31" s="164">
        <f t="shared" si="23"/>
        <v>1.7472106412491775E-2</v>
      </c>
    </row>
    <row r="32" spans="1:28" x14ac:dyDescent="0.25">
      <c r="A32" s="56"/>
      <c r="B32" s="162" t="s">
        <v>128</v>
      </c>
      <c r="C32" s="163">
        <v>6075</v>
      </c>
      <c r="D32" s="163">
        <v>1374</v>
      </c>
      <c r="E32" s="163">
        <v>245</v>
      </c>
      <c r="F32" s="163">
        <v>1377</v>
      </c>
      <c r="G32" s="163">
        <v>1698</v>
      </c>
      <c r="H32" s="163">
        <v>1818</v>
      </c>
      <c r="I32" s="164">
        <f t="shared" si="16"/>
        <v>7.067137809187285E-2</v>
      </c>
      <c r="J32" s="165">
        <f t="shared" si="17"/>
        <v>-0.70074074074074066</v>
      </c>
      <c r="K32" s="164">
        <f t="shared" si="18"/>
        <v>2.8891124322417321E-3</v>
      </c>
      <c r="L32" s="163">
        <v>14925</v>
      </c>
      <c r="M32" s="163">
        <v>8169</v>
      </c>
      <c r="N32" s="163">
        <v>1932</v>
      </c>
      <c r="O32" s="163">
        <v>13774</v>
      </c>
      <c r="P32" s="163">
        <v>14634</v>
      </c>
      <c r="Q32" s="163">
        <v>14353</v>
      </c>
      <c r="R32" s="164">
        <f t="shared" si="19"/>
        <v>-1.9201858685253481E-2</v>
      </c>
      <c r="S32" s="165">
        <f t="shared" si="20"/>
        <v>-3.832495812395309E-2</v>
      </c>
      <c r="T32" s="164">
        <f t="shared" si="21"/>
        <v>4.8557385878471547E-3</v>
      </c>
      <c r="U32" s="163">
        <v>21000</v>
      </c>
      <c r="V32" s="163">
        <v>2177</v>
      </c>
      <c r="W32" s="163">
        <v>15151</v>
      </c>
      <c r="X32" s="163">
        <v>16332</v>
      </c>
      <c r="Y32" s="163">
        <v>16171</v>
      </c>
      <c r="Z32" s="164">
        <f t="shared" si="22"/>
        <v>-9.8579475875582023E-3</v>
      </c>
      <c r="AA32" s="165">
        <f t="shared" si="15"/>
        <v>-0.22995238095238091</v>
      </c>
      <c r="AB32" s="164">
        <f t="shared" si="23"/>
        <v>4.510559271973252E-3</v>
      </c>
    </row>
    <row r="33" spans="1:28" x14ac:dyDescent="0.25">
      <c r="A33" s="56"/>
      <c r="B33" s="162" t="s">
        <v>131</v>
      </c>
      <c r="C33" s="163">
        <v>2254</v>
      </c>
      <c r="D33" s="163">
        <v>667</v>
      </c>
      <c r="E33" s="163">
        <v>50</v>
      </c>
      <c r="F33" s="163">
        <v>480</v>
      </c>
      <c r="G33" s="163">
        <v>614</v>
      </c>
      <c r="H33" s="163">
        <v>374</v>
      </c>
      <c r="I33" s="164">
        <f t="shared" si="16"/>
        <v>-0.39087947882736152</v>
      </c>
      <c r="J33" s="165">
        <f t="shared" si="17"/>
        <v>-0.83407275953859805</v>
      </c>
      <c r="K33" s="164">
        <f t="shared" si="18"/>
        <v>5.9434986229835412E-4</v>
      </c>
      <c r="L33" s="163">
        <v>17328</v>
      </c>
      <c r="M33" s="163">
        <v>10601</v>
      </c>
      <c r="N33" s="163">
        <v>1306</v>
      </c>
      <c r="O33" s="163">
        <v>9435</v>
      </c>
      <c r="P33" s="163">
        <v>14385</v>
      </c>
      <c r="Q33" s="163">
        <v>13493</v>
      </c>
      <c r="R33" s="164">
        <f t="shared" si="19"/>
        <v>-6.2009037191518956E-2</v>
      </c>
      <c r="S33" s="165">
        <f t="shared" si="20"/>
        <v>-0.22131809787626966</v>
      </c>
      <c r="T33" s="164">
        <f t="shared" si="21"/>
        <v>4.5647934763339837E-3</v>
      </c>
      <c r="U33" s="163">
        <v>19582</v>
      </c>
      <c r="V33" s="163">
        <v>1356</v>
      </c>
      <c r="W33" s="163">
        <v>9915</v>
      </c>
      <c r="X33" s="163">
        <v>14999</v>
      </c>
      <c r="Y33" s="163">
        <v>13867</v>
      </c>
      <c r="Z33" s="164">
        <f t="shared" si="22"/>
        <v>-7.547169811320753E-2</v>
      </c>
      <c r="AA33" s="165">
        <f t="shared" si="15"/>
        <v>-0.29184965784904504</v>
      </c>
      <c r="AB33" s="164">
        <f t="shared" si="23"/>
        <v>3.8679070820884969E-3</v>
      </c>
    </row>
    <row r="34" spans="1:28" x14ac:dyDescent="0.25">
      <c r="A34" s="56"/>
      <c r="B34" s="168" t="s">
        <v>145</v>
      </c>
      <c r="C34" s="169">
        <f t="shared" ref="C34:H34" si="24">C26-SUM(C27:C33)</f>
        <v>42004</v>
      </c>
      <c r="D34" s="169">
        <f t="shared" si="24"/>
        <v>8639</v>
      </c>
      <c r="E34" s="169">
        <f t="shared" si="24"/>
        <v>8007</v>
      </c>
      <c r="F34" s="169">
        <f t="shared" si="24"/>
        <v>31824</v>
      </c>
      <c r="G34" s="169">
        <f t="shared" si="24"/>
        <v>34258</v>
      </c>
      <c r="H34" s="169">
        <f t="shared" si="24"/>
        <v>33614</v>
      </c>
      <c r="I34" s="170">
        <f t="shared" si="16"/>
        <v>-1.8798528810788695E-2</v>
      </c>
      <c r="J34" s="171">
        <f t="shared" si="17"/>
        <v>-0.19974288163032095</v>
      </c>
      <c r="K34" s="170">
        <f t="shared" si="18"/>
        <v>5.3418385752130683E-2</v>
      </c>
      <c r="L34" s="169">
        <f t="shared" ref="L34:Q34" si="25">L26-SUM(L27:L33)</f>
        <v>165505</v>
      </c>
      <c r="M34" s="169">
        <f t="shared" si="25"/>
        <v>58387</v>
      </c>
      <c r="N34" s="169">
        <f t="shared" si="25"/>
        <v>94964</v>
      </c>
      <c r="O34" s="169">
        <f t="shared" si="25"/>
        <v>188040</v>
      </c>
      <c r="P34" s="169">
        <f t="shared" si="25"/>
        <v>211160</v>
      </c>
      <c r="Q34" s="169">
        <f t="shared" si="25"/>
        <v>236141</v>
      </c>
      <c r="R34" s="170">
        <f t="shared" si="19"/>
        <v>0.11830365599545378</v>
      </c>
      <c r="S34" s="171">
        <f t="shared" si="20"/>
        <v>0.42679073139784296</v>
      </c>
      <c r="T34" s="170">
        <f t="shared" si="21"/>
        <v>7.9888452997478931E-2</v>
      </c>
      <c r="U34" s="169">
        <f>U26-SUM(U27:U33)</f>
        <v>207509</v>
      </c>
      <c r="V34" s="169">
        <f>V26-SUM(V27:V33)</f>
        <v>102971</v>
      </c>
      <c r="W34" s="169">
        <f>W26-SUM(W27:W33)</f>
        <v>219864</v>
      </c>
      <c r="X34" s="169">
        <f>X26-SUM(X27:X33)</f>
        <v>245418</v>
      </c>
      <c r="Y34" s="169">
        <f>Y26-SUM(Y27:Y33)</f>
        <v>269755</v>
      </c>
      <c r="Z34" s="170">
        <f t="shared" si="22"/>
        <v>9.916550538265323E-2</v>
      </c>
      <c r="AA34" s="171">
        <f t="shared" si="15"/>
        <v>0.29996771224380625</v>
      </c>
      <c r="AB34" s="170">
        <f t="shared" si="23"/>
        <v>7.5242465921164098E-2</v>
      </c>
    </row>
    <row r="35" spans="1:28" x14ac:dyDescent="0.25">
      <c r="A35" s="56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x14ac:dyDescent="0.25">
      <c r="A36" s="56"/>
      <c r="B36" s="154" t="s">
        <v>68</v>
      </c>
      <c r="C36" s="176">
        <f t="shared" ref="C36:H36" si="26">C37+C40</f>
        <v>144262</v>
      </c>
      <c r="D36" s="176">
        <f t="shared" si="26"/>
        <v>47555</v>
      </c>
      <c r="E36" s="176">
        <f t="shared" si="26"/>
        <v>28822</v>
      </c>
      <c r="F36" s="176">
        <f t="shared" si="26"/>
        <v>147825</v>
      </c>
      <c r="G36" s="176">
        <f t="shared" si="26"/>
        <v>163340</v>
      </c>
      <c r="H36" s="176">
        <f t="shared" si="26"/>
        <v>175743</v>
      </c>
      <c r="I36" s="177">
        <f>IFERROR(H36/G36-1,"-")</f>
        <v>7.5933635361822072E-2</v>
      </c>
      <c r="J36" s="177">
        <f>IFERROR(H36/C36-1,"-")</f>
        <v>0.21822101454298437</v>
      </c>
      <c r="K36" s="177">
        <f>H36/H$8</f>
        <v>0.2792856359622985</v>
      </c>
      <c r="L36" s="176">
        <f t="shared" ref="L36:Q36" si="27">L37+L40</f>
        <v>458218</v>
      </c>
      <c r="M36" s="176">
        <f t="shared" si="27"/>
        <v>132244</v>
      </c>
      <c r="N36" s="176">
        <f t="shared" si="27"/>
        <v>129922</v>
      </c>
      <c r="O36" s="176">
        <f t="shared" si="27"/>
        <v>470401</v>
      </c>
      <c r="P36" s="176">
        <f t="shared" si="27"/>
        <v>508477</v>
      </c>
      <c r="Q36" s="176">
        <f t="shared" si="27"/>
        <v>543447</v>
      </c>
      <c r="R36" s="177">
        <f>IFERROR(Q36/P36-1,"-")</f>
        <v>6.8774005510573666E-2</v>
      </c>
      <c r="S36" s="177">
        <f>IFERROR(Q36/L36-1,"-")</f>
        <v>0.18600098643003982</v>
      </c>
      <c r="T36" s="177">
        <f>Q36/Q$8</f>
        <v>0.1838526139726728</v>
      </c>
      <c r="U36" s="176">
        <f>U37+U40</f>
        <v>602480</v>
      </c>
      <c r="V36" s="176">
        <f>V37+V40</f>
        <v>158744</v>
      </c>
      <c r="W36" s="176">
        <f>W37+W40</f>
        <v>618226</v>
      </c>
      <c r="X36" s="176">
        <f>X37+X40</f>
        <v>671817</v>
      </c>
      <c r="Y36" s="176">
        <f>Y37+Y40</f>
        <v>719190</v>
      </c>
      <c r="Z36" s="177">
        <f>IFERROR(Y36/X36-1,"-")</f>
        <v>7.0514738388579135E-2</v>
      </c>
      <c r="AA36" s="177">
        <f t="shared" ref="AA36:AA48" si="28">IFERROR(Y36/U36-1,"-")</f>
        <v>0.19371597397423979</v>
      </c>
      <c r="AB36" s="177">
        <f>Y36/Y$8</f>
        <v>0.20060287692847956</v>
      </c>
    </row>
    <row r="37" spans="1:28" x14ac:dyDescent="0.25">
      <c r="A37" s="56"/>
      <c r="B37" s="157" t="s">
        <v>97</v>
      </c>
      <c r="C37" s="158">
        <v>13289</v>
      </c>
      <c r="D37" s="158">
        <v>4675</v>
      </c>
      <c r="E37" s="158">
        <v>4121</v>
      </c>
      <c r="F37" s="158">
        <v>19690</v>
      </c>
      <c r="G37" s="158">
        <v>24974</v>
      </c>
      <c r="H37" s="158">
        <v>28224</v>
      </c>
      <c r="I37" s="159">
        <f>IFERROR(H37/G37-1,"-")</f>
        <v>0.1301353407543846</v>
      </c>
      <c r="J37" s="160">
        <f>IFERROR(H37/C37-1,"-")</f>
        <v>1.1238618406200618</v>
      </c>
      <c r="K37" s="159">
        <f>H37/H$8</f>
        <v>4.4852755383713222E-2</v>
      </c>
      <c r="L37" s="158">
        <v>56372</v>
      </c>
      <c r="M37" s="158">
        <v>15570</v>
      </c>
      <c r="N37" s="158">
        <v>25947</v>
      </c>
      <c r="O37" s="158">
        <v>52918</v>
      </c>
      <c r="P37" s="158">
        <v>45502</v>
      </c>
      <c r="Q37" s="158">
        <v>42839</v>
      </c>
      <c r="R37" s="159">
        <f>IFERROR(Q37/P37-1,"-")</f>
        <v>-5.8524900004395364E-2</v>
      </c>
      <c r="S37" s="160">
        <f>IFERROR(Q37/L37-1,"-")</f>
        <v>-0.24006599020790464</v>
      </c>
      <c r="T37" s="159">
        <f>Q37/Q$8</f>
        <v>1.4492787944317166E-2</v>
      </c>
      <c r="U37" s="158">
        <v>69661</v>
      </c>
      <c r="V37" s="158">
        <v>30068</v>
      </c>
      <c r="W37" s="158">
        <v>72608</v>
      </c>
      <c r="X37" s="158">
        <v>70476</v>
      </c>
      <c r="Y37" s="158">
        <v>71063</v>
      </c>
      <c r="Z37" s="159">
        <f>IFERROR(Y37/X37-1,"-")</f>
        <v>8.329076565071869E-3</v>
      </c>
      <c r="AA37" s="160">
        <f t="shared" si="28"/>
        <v>2.0126038960106785E-2</v>
      </c>
      <c r="AB37" s="159">
        <f>Y37/Y$8</f>
        <v>1.9821524552856049E-2</v>
      </c>
    </row>
    <row r="38" spans="1:28" x14ac:dyDescent="0.25">
      <c r="A38" s="56"/>
      <c r="B38" s="162" t="s">
        <v>103</v>
      </c>
      <c r="C38" s="163">
        <v>8550</v>
      </c>
      <c r="D38" s="163">
        <v>1880</v>
      </c>
      <c r="E38" s="163">
        <v>2975</v>
      </c>
      <c r="F38" s="163">
        <v>8674</v>
      </c>
      <c r="G38" s="163">
        <v>13940</v>
      </c>
      <c r="H38" s="163">
        <v>19449</v>
      </c>
      <c r="I38" s="164">
        <f>IFERROR(H38/G38-1,"-")</f>
        <v>0.39519368723099002</v>
      </c>
      <c r="J38" s="165">
        <f>IFERROR(H38/C38-1,"-")</f>
        <v>1.2747368421052632</v>
      </c>
      <c r="K38" s="164">
        <f>H38/H$8</f>
        <v>3.0907782010269221E-2</v>
      </c>
      <c r="L38" s="163">
        <v>7373</v>
      </c>
      <c r="M38" s="163">
        <v>1578</v>
      </c>
      <c r="N38" s="163">
        <v>3884</v>
      </c>
      <c r="O38" s="163">
        <v>8136</v>
      </c>
      <c r="P38" s="163">
        <v>11630</v>
      </c>
      <c r="Q38" s="163">
        <v>9069</v>
      </c>
      <c r="R38" s="164">
        <f>IFERROR(Q38/P38-1,"-")</f>
        <v>-0.2202063628546862</v>
      </c>
      <c r="S38" s="165">
        <f>IFERROR(Q38/L38-1,"-")</f>
        <v>0.23002848230028472</v>
      </c>
      <c r="T38" s="164">
        <f>Q38/Q$8</f>
        <v>3.0681176933871558E-3</v>
      </c>
      <c r="U38" s="163">
        <v>15923</v>
      </c>
      <c r="V38" s="163">
        <v>6859</v>
      </c>
      <c r="W38" s="163">
        <v>16810</v>
      </c>
      <c r="X38" s="163">
        <v>25570</v>
      </c>
      <c r="Y38" s="163">
        <v>28518</v>
      </c>
      <c r="Z38" s="164">
        <f>IFERROR(Y38/X38-1,"-")</f>
        <v>0.11529135705905347</v>
      </c>
      <c r="AA38" s="165">
        <f t="shared" si="28"/>
        <v>0.7909941593920744</v>
      </c>
      <c r="AB38" s="164">
        <f>Y38/Y$8</f>
        <v>7.9544944232350003E-3</v>
      </c>
    </row>
    <row r="39" spans="1:28" x14ac:dyDescent="0.25">
      <c r="A39" s="56"/>
      <c r="B39" s="162" t="s">
        <v>100</v>
      </c>
      <c r="C39" s="163">
        <v>4739</v>
      </c>
      <c r="D39" s="163">
        <v>2795</v>
      </c>
      <c r="E39" s="163">
        <v>1146</v>
      </c>
      <c r="F39" s="163">
        <v>11016</v>
      </c>
      <c r="G39" s="163">
        <v>11034</v>
      </c>
      <c r="H39" s="163">
        <v>8775</v>
      </c>
      <c r="I39" s="164">
        <f>IFERROR(H39/G39-1,"-")</f>
        <v>-0.20473083197389885</v>
      </c>
      <c r="J39" s="165">
        <f>IFERROR(H39/C39-1,"-")</f>
        <v>0.85165646760920022</v>
      </c>
      <c r="K39" s="164">
        <f>H39/H$8</f>
        <v>1.3944973373444003E-2</v>
      </c>
      <c r="L39" s="163">
        <v>48999</v>
      </c>
      <c r="M39" s="163">
        <v>13992</v>
      </c>
      <c r="N39" s="163">
        <v>22063</v>
      </c>
      <c r="O39" s="163">
        <v>44782</v>
      </c>
      <c r="P39" s="163">
        <v>33872</v>
      </c>
      <c r="Q39" s="163">
        <v>33770</v>
      </c>
      <c r="R39" s="164">
        <f>IFERROR(Q39/P39-1,"-")</f>
        <v>-3.0113367973547689E-3</v>
      </c>
      <c r="S39" s="165">
        <f>IFERROR(Q39/L39-1,"-")</f>
        <v>-0.31080226127063815</v>
      </c>
      <c r="T39" s="164">
        <f>Q39/Q$8</f>
        <v>1.1424670250930009E-2</v>
      </c>
      <c r="U39" s="163">
        <v>53738</v>
      </c>
      <c r="V39" s="163">
        <v>23209</v>
      </c>
      <c r="W39" s="163">
        <v>55798</v>
      </c>
      <c r="X39" s="163">
        <v>44906</v>
      </c>
      <c r="Y39" s="163">
        <v>42545</v>
      </c>
      <c r="Z39" s="164">
        <f>IFERROR(Y39/X39-1,"-")</f>
        <v>-5.2576493118959622E-2</v>
      </c>
      <c r="AA39" s="165">
        <f t="shared" si="28"/>
        <v>-0.20828836205292345</v>
      </c>
      <c r="AB39" s="164">
        <f>Y39/Y$8</f>
        <v>1.1867030129621051E-2</v>
      </c>
    </row>
    <row r="40" spans="1:28" x14ac:dyDescent="0.25">
      <c r="A40" s="56"/>
      <c r="B40" s="157" t="s">
        <v>107</v>
      </c>
      <c r="C40" s="158">
        <v>130973</v>
      </c>
      <c r="D40" s="158">
        <v>42880</v>
      </c>
      <c r="E40" s="158">
        <v>24701</v>
      </c>
      <c r="F40" s="158">
        <v>128135</v>
      </c>
      <c r="G40" s="158">
        <v>138366</v>
      </c>
      <c r="H40" s="158">
        <v>147519</v>
      </c>
      <c r="I40" s="159">
        <f>IFERROR(H40/G40-1,"-")</f>
        <v>6.6150643944321574E-2</v>
      </c>
      <c r="J40" s="160">
        <f>IFERROR(H40/C40-1,"-")</f>
        <v>0.12633138127705701</v>
      </c>
      <c r="K40" s="159">
        <f>H40/H$8</f>
        <v>0.2344328805785853</v>
      </c>
      <c r="L40" s="158">
        <v>401846</v>
      </c>
      <c r="M40" s="158">
        <v>116674</v>
      </c>
      <c r="N40" s="158">
        <v>103975</v>
      </c>
      <c r="O40" s="158">
        <v>417483</v>
      </c>
      <c r="P40" s="158">
        <v>462975</v>
      </c>
      <c r="Q40" s="158">
        <v>500608</v>
      </c>
      <c r="R40" s="159">
        <f>IFERROR(Q40/P40-1,"-")</f>
        <v>8.1285166585668867E-2</v>
      </c>
      <c r="S40" s="160">
        <f>IFERROR(Q40/L40-1,"-")</f>
        <v>0.24577076790611319</v>
      </c>
      <c r="T40" s="159">
        <f>Q40/Q$8</f>
        <v>0.16935982602835564</v>
      </c>
      <c r="U40" s="158">
        <v>532819</v>
      </c>
      <c r="V40" s="158">
        <v>128676</v>
      </c>
      <c r="W40" s="158">
        <v>545618</v>
      </c>
      <c r="X40" s="158">
        <v>601341</v>
      </c>
      <c r="Y40" s="158">
        <v>648127</v>
      </c>
      <c r="Z40" s="159">
        <f>IFERROR(Y40/X40-1,"-")</f>
        <v>7.7802777459045735E-2</v>
      </c>
      <c r="AA40" s="160">
        <f t="shared" si="28"/>
        <v>0.21641120155249727</v>
      </c>
      <c r="AB40" s="159">
        <f>Y40/Y$8</f>
        <v>0.18078135237562351</v>
      </c>
    </row>
    <row r="41" spans="1:28" s="56" customFormat="1" x14ac:dyDescent="0.25">
      <c r="B41" s="162" t="s">
        <v>110</v>
      </c>
      <c r="C41" s="163">
        <v>72484</v>
      </c>
      <c r="D41" s="163">
        <v>21093</v>
      </c>
      <c r="E41" s="163">
        <v>10164</v>
      </c>
      <c r="F41" s="163">
        <v>62633</v>
      </c>
      <c r="G41" s="163">
        <v>60859</v>
      </c>
      <c r="H41" s="163">
        <v>63144</v>
      </c>
      <c r="I41" s="164">
        <f t="shared" ref="I41:I48" si="29">IFERROR(H41/G41-1,"-")</f>
        <v>3.7545802592878541E-2</v>
      </c>
      <c r="J41" s="165">
        <f t="shared" ref="J41:J48" si="30">IFERROR(H41/C41-1,"-")</f>
        <v>-0.12885602339826718</v>
      </c>
      <c r="K41" s="164">
        <f t="shared" ref="K41:K48" si="31">H41/H$8</f>
        <v>0.10034659814162372</v>
      </c>
      <c r="L41" s="163">
        <v>220182</v>
      </c>
      <c r="M41" s="163">
        <v>54573</v>
      </c>
      <c r="N41" s="163">
        <v>36464</v>
      </c>
      <c r="O41" s="163">
        <v>223068</v>
      </c>
      <c r="P41" s="163">
        <v>253656</v>
      </c>
      <c r="Q41" s="163">
        <v>285385</v>
      </c>
      <c r="R41" s="164">
        <f t="shared" ref="R41:R48" si="32">IFERROR(Q41/P41-1,"-")</f>
        <v>0.12508673163654715</v>
      </c>
      <c r="S41" s="165">
        <f t="shared" ref="S41:S48" si="33">IFERROR(Q41/L41-1,"-")</f>
        <v>0.29613229055962798</v>
      </c>
      <c r="T41" s="164">
        <f t="shared" ref="T41:T48" si="34">Q41/Q$8</f>
        <v>9.6548105406030815E-2</v>
      </c>
      <c r="U41" s="163">
        <v>292666</v>
      </c>
      <c r="V41" s="163">
        <v>46628</v>
      </c>
      <c r="W41" s="163">
        <v>285701</v>
      </c>
      <c r="X41" s="163">
        <v>314515</v>
      </c>
      <c r="Y41" s="163">
        <v>348529</v>
      </c>
      <c r="Z41" s="164">
        <f t="shared" ref="Z41:Z48" si="35">IFERROR(Y41/X41-1,"-")</f>
        <v>0.10814746514474671</v>
      </c>
      <c r="AA41" s="165">
        <f t="shared" si="28"/>
        <v>0.19087628901204789</v>
      </c>
      <c r="AB41" s="164">
        <f t="shared" ref="AB41:AB48" si="36">Y41/Y$8</f>
        <v>9.7214811236260315E-2</v>
      </c>
    </row>
    <row r="42" spans="1:28" s="56" customFormat="1" x14ac:dyDescent="0.25">
      <c r="B42" s="162" t="s">
        <v>113</v>
      </c>
      <c r="C42" s="163">
        <v>9538</v>
      </c>
      <c r="D42" s="163">
        <v>3008</v>
      </c>
      <c r="E42" s="163">
        <v>1276</v>
      </c>
      <c r="F42" s="163">
        <v>6063</v>
      </c>
      <c r="G42" s="163">
        <v>8562</v>
      </c>
      <c r="H42" s="163">
        <v>9133</v>
      </c>
      <c r="I42" s="164">
        <f t="shared" si="29"/>
        <v>6.6690025694930988E-2</v>
      </c>
      <c r="J42" s="165">
        <f t="shared" si="30"/>
        <v>-4.2461732019291265E-2</v>
      </c>
      <c r="K42" s="164">
        <f t="shared" si="31"/>
        <v>1.4513896503665422E-2</v>
      </c>
      <c r="L42" s="163">
        <v>21918</v>
      </c>
      <c r="M42" s="163">
        <v>6485</v>
      </c>
      <c r="N42" s="163">
        <v>6405</v>
      </c>
      <c r="O42" s="163">
        <v>14794</v>
      </c>
      <c r="P42" s="163">
        <v>17771</v>
      </c>
      <c r="Q42" s="163">
        <v>15614</v>
      </c>
      <c r="R42" s="164">
        <f t="shared" si="32"/>
        <v>-0.12137752518147549</v>
      </c>
      <c r="S42" s="165">
        <f t="shared" si="33"/>
        <v>-0.28761748334702075</v>
      </c>
      <c r="T42" s="164">
        <f t="shared" si="34"/>
        <v>5.2823453153100731E-3</v>
      </c>
      <c r="U42" s="163">
        <v>31456</v>
      </c>
      <c r="V42" s="163">
        <v>7681</v>
      </c>
      <c r="W42" s="163">
        <v>20857</v>
      </c>
      <c r="X42" s="163">
        <v>26333</v>
      </c>
      <c r="Y42" s="163">
        <v>24747</v>
      </c>
      <c r="Z42" s="164">
        <f t="shared" si="35"/>
        <v>-6.0228610488740397E-2</v>
      </c>
      <c r="AA42" s="165">
        <f t="shared" si="28"/>
        <v>-0.21328204476093593</v>
      </c>
      <c r="AB42" s="164">
        <f t="shared" si="36"/>
        <v>6.9026535343220622E-3</v>
      </c>
    </row>
    <row r="43" spans="1:28" x14ac:dyDescent="0.25">
      <c r="A43" s="56"/>
      <c r="B43" s="162" t="s">
        <v>116</v>
      </c>
      <c r="C43" s="163">
        <v>5534</v>
      </c>
      <c r="D43" s="163">
        <v>1929</v>
      </c>
      <c r="E43" s="163">
        <v>938</v>
      </c>
      <c r="F43" s="163">
        <v>4581</v>
      </c>
      <c r="G43" s="163">
        <v>6601</v>
      </c>
      <c r="H43" s="163">
        <v>7142</v>
      </c>
      <c r="I43" s="164">
        <f t="shared" si="29"/>
        <v>8.1957279200121302E-2</v>
      </c>
      <c r="J43" s="165">
        <f t="shared" si="30"/>
        <v>0.2905674015178894</v>
      </c>
      <c r="K43" s="164">
        <f t="shared" si="31"/>
        <v>1.1349857530841832E-2</v>
      </c>
      <c r="L43" s="163">
        <v>8369</v>
      </c>
      <c r="M43" s="163">
        <v>3521</v>
      </c>
      <c r="N43" s="163">
        <v>6076</v>
      </c>
      <c r="O43" s="163">
        <v>10034</v>
      </c>
      <c r="P43" s="163">
        <v>10184</v>
      </c>
      <c r="Q43" s="163">
        <v>9523</v>
      </c>
      <c r="R43" s="164">
        <f t="shared" si="32"/>
        <v>-6.4905734485467437E-2</v>
      </c>
      <c r="S43" s="165">
        <f t="shared" si="33"/>
        <v>0.13788983152108969</v>
      </c>
      <c r="T43" s="164">
        <f t="shared" si="34"/>
        <v>3.2217096476045747E-3</v>
      </c>
      <c r="U43" s="163">
        <v>13903</v>
      </c>
      <c r="V43" s="163">
        <v>7014</v>
      </c>
      <c r="W43" s="163">
        <v>14615</v>
      </c>
      <c r="X43" s="163">
        <v>16785</v>
      </c>
      <c r="Y43" s="163">
        <v>16665</v>
      </c>
      <c r="Z43" s="164">
        <f t="shared" si="35"/>
        <v>-7.1492403932081894E-3</v>
      </c>
      <c r="AA43" s="165">
        <f t="shared" si="28"/>
        <v>0.19866215924620589</v>
      </c>
      <c r="AB43" s="164">
        <f t="shared" si="36"/>
        <v>4.6483501494919447E-3</v>
      </c>
    </row>
    <row r="44" spans="1:28" x14ac:dyDescent="0.25">
      <c r="A44" s="56"/>
      <c r="B44" s="162" t="s">
        <v>123</v>
      </c>
      <c r="C44" s="163">
        <v>2521</v>
      </c>
      <c r="D44" s="163">
        <v>776</v>
      </c>
      <c r="E44" s="163">
        <v>796</v>
      </c>
      <c r="F44" s="163">
        <v>2624</v>
      </c>
      <c r="G44" s="163">
        <v>2692</v>
      </c>
      <c r="H44" s="163">
        <v>3254</v>
      </c>
      <c r="I44" s="164">
        <f t="shared" si="29"/>
        <v>0.20876671619613663</v>
      </c>
      <c r="J44" s="165">
        <f t="shared" si="30"/>
        <v>0.29075763585878622</v>
      </c>
      <c r="K44" s="164">
        <f t="shared" si="31"/>
        <v>5.1711616361466419E-3</v>
      </c>
      <c r="L44" s="163">
        <v>20720</v>
      </c>
      <c r="M44" s="163">
        <v>5381</v>
      </c>
      <c r="N44" s="163">
        <v>9023</v>
      </c>
      <c r="O44" s="163">
        <v>23588</v>
      </c>
      <c r="P44" s="163">
        <v>22051</v>
      </c>
      <c r="Q44" s="163">
        <v>23767</v>
      </c>
      <c r="R44" s="164">
        <f t="shared" si="32"/>
        <v>7.7819600018139701E-2</v>
      </c>
      <c r="S44" s="165">
        <f t="shared" si="33"/>
        <v>0.14705598455598445</v>
      </c>
      <c r="T44" s="164">
        <f t="shared" si="34"/>
        <v>8.0405726341087804E-3</v>
      </c>
      <c r="U44" s="163">
        <v>23241</v>
      </c>
      <c r="V44" s="163">
        <v>9819</v>
      </c>
      <c r="W44" s="163">
        <v>26212</v>
      </c>
      <c r="X44" s="163">
        <v>24743</v>
      </c>
      <c r="Y44" s="163">
        <v>27021</v>
      </c>
      <c r="Z44" s="164">
        <f t="shared" si="35"/>
        <v>9.2066443034393597E-2</v>
      </c>
      <c r="AA44" s="165">
        <f t="shared" si="28"/>
        <v>0.16264360397573263</v>
      </c>
      <c r="AB44" s="164">
        <f t="shared" si="36"/>
        <v>7.536937857151026E-3</v>
      </c>
    </row>
    <row r="45" spans="1:28" x14ac:dyDescent="0.25">
      <c r="A45" s="56"/>
      <c r="B45" s="162" t="s">
        <v>119</v>
      </c>
      <c r="C45" s="163">
        <v>1981</v>
      </c>
      <c r="D45" s="163">
        <v>1018</v>
      </c>
      <c r="E45" s="163">
        <v>411</v>
      </c>
      <c r="F45" s="163">
        <v>1431</v>
      </c>
      <c r="G45" s="163">
        <v>1708</v>
      </c>
      <c r="H45" s="163">
        <v>1919</v>
      </c>
      <c r="I45" s="164">
        <f t="shared" si="29"/>
        <v>0.12353629976580804</v>
      </c>
      <c r="J45" s="165">
        <f t="shared" si="30"/>
        <v>-3.1297324583543618E-2</v>
      </c>
      <c r="K45" s="164">
        <f t="shared" si="31"/>
        <v>3.0496186784773837E-3</v>
      </c>
      <c r="L45" s="163">
        <v>25225</v>
      </c>
      <c r="M45" s="163">
        <v>9995</v>
      </c>
      <c r="N45" s="163">
        <v>10791</v>
      </c>
      <c r="O45" s="163">
        <v>23473</v>
      </c>
      <c r="P45" s="163">
        <v>27735</v>
      </c>
      <c r="Q45" s="163">
        <v>27709</v>
      </c>
      <c r="R45" s="164">
        <f t="shared" si="32"/>
        <v>-9.3744366324144401E-4</v>
      </c>
      <c r="S45" s="165">
        <f t="shared" si="33"/>
        <v>9.8473736372646226E-2</v>
      </c>
      <c r="T45" s="164">
        <f t="shared" si="34"/>
        <v>9.3741838313005522E-3</v>
      </c>
      <c r="U45" s="163">
        <v>27206</v>
      </c>
      <c r="V45" s="163">
        <v>11202</v>
      </c>
      <c r="W45" s="163">
        <v>24904</v>
      </c>
      <c r="X45" s="163">
        <v>29443</v>
      </c>
      <c r="Y45" s="163">
        <v>29628</v>
      </c>
      <c r="Z45" s="164">
        <f t="shared" si="35"/>
        <v>6.2833271066127239E-3</v>
      </c>
      <c r="AA45" s="165">
        <f t="shared" si="28"/>
        <v>8.9024479894141084E-2</v>
      </c>
      <c r="AB45" s="164">
        <f t="shared" si="36"/>
        <v>8.2641055042992698E-3</v>
      </c>
    </row>
    <row r="46" spans="1:28" x14ac:dyDescent="0.25">
      <c r="A46" s="56"/>
      <c r="B46" s="162" t="s">
        <v>128</v>
      </c>
      <c r="C46" s="163">
        <v>2890</v>
      </c>
      <c r="D46" s="163">
        <v>1099</v>
      </c>
      <c r="E46" s="163">
        <v>228</v>
      </c>
      <c r="F46" s="163">
        <v>1763</v>
      </c>
      <c r="G46" s="163">
        <v>1826</v>
      </c>
      <c r="H46" s="163">
        <v>1145</v>
      </c>
      <c r="I46" s="164">
        <f t="shared" si="29"/>
        <v>-0.37294633077765604</v>
      </c>
      <c r="J46" s="165">
        <f t="shared" si="30"/>
        <v>-0.60380622837370246</v>
      </c>
      <c r="K46" s="164">
        <f t="shared" si="31"/>
        <v>1.8196005142556563E-3</v>
      </c>
      <c r="L46" s="163">
        <v>3206</v>
      </c>
      <c r="M46" s="163">
        <v>2241</v>
      </c>
      <c r="N46" s="163">
        <v>1340</v>
      </c>
      <c r="O46" s="163">
        <v>4629</v>
      </c>
      <c r="P46" s="163">
        <v>5359</v>
      </c>
      <c r="Q46" s="163">
        <v>5045</v>
      </c>
      <c r="R46" s="164">
        <f t="shared" si="32"/>
        <v>-5.8593021086023489E-2</v>
      </c>
      <c r="S46" s="165">
        <f t="shared" si="33"/>
        <v>0.57361197754210846</v>
      </c>
      <c r="T46" s="164">
        <f t="shared" si="34"/>
        <v>1.7067652181208734E-3</v>
      </c>
      <c r="U46" s="163">
        <v>6096</v>
      </c>
      <c r="V46" s="163">
        <v>1568</v>
      </c>
      <c r="W46" s="163">
        <v>6392</v>
      </c>
      <c r="X46" s="163">
        <v>7185</v>
      </c>
      <c r="Y46" s="163">
        <v>6190</v>
      </c>
      <c r="Z46" s="164">
        <f t="shared" si="35"/>
        <v>-0.13848295059151006</v>
      </c>
      <c r="AA46" s="165">
        <f t="shared" si="28"/>
        <v>1.5419947506561726E-2</v>
      </c>
      <c r="AB46" s="164">
        <f t="shared" si="36"/>
        <v>1.7265699025115595E-3</v>
      </c>
    </row>
    <row r="47" spans="1:28" x14ac:dyDescent="0.25">
      <c r="A47" s="56"/>
      <c r="B47" s="162" t="s">
        <v>131</v>
      </c>
      <c r="C47" s="163">
        <v>2990</v>
      </c>
      <c r="D47" s="163">
        <v>1068</v>
      </c>
      <c r="E47" s="163">
        <v>109</v>
      </c>
      <c r="F47" s="163">
        <v>870</v>
      </c>
      <c r="G47" s="163">
        <v>1211</v>
      </c>
      <c r="H47" s="163">
        <v>1019</v>
      </c>
      <c r="I47" s="164">
        <f t="shared" si="29"/>
        <v>-0.15854665565648229</v>
      </c>
      <c r="J47" s="165">
        <f t="shared" si="30"/>
        <v>-0.65919732441471579</v>
      </c>
      <c r="K47" s="164">
        <f t="shared" si="31"/>
        <v>1.6193649991497936E-3</v>
      </c>
      <c r="L47" s="163">
        <v>4665</v>
      </c>
      <c r="M47" s="163">
        <v>3771</v>
      </c>
      <c r="N47" s="163">
        <v>978</v>
      </c>
      <c r="O47" s="163">
        <v>3886</v>
      </c>
      <c r="P47" s="163">
        <v>5807</v>
      </c>
      <c r="Q47" s="163">
        <v>5060</v>
      </c>
      <c r="R47" s="164">
        <f t="shared" si="32"/>
        <v>-0.12863785086964008</v>
      </c>
      <c r="S47" s="165">
        <f t="shared" si="33"/>
        <v>8.4673097534833763E-2</v>
      </c>
      <c r="T47" s="164">
        <f t="shared" si="34"/>
        <v>1.711839842158894E-3</v>
      </c>
      <c r="U47" s="163">
        <v>7655</v>
      </c>
      <c r="V47" s="163">
        <v>1087</v>
      </c>
      <c r="W47" s="163">
        <v>4756</v>
      </c>
      <c r="X47" s="163">
        <v>7018</v>
      </c>
      <c r="Y47" s="163">
        <v>6079</v>
      </c>
      <c r="Z47" s="164">
        <f t="shared" si="35"/>
        <v>-0.1337988030777999</v>
      </c>
      <c r="AA47" s="165">
        <f t="shared" si="28"/>
        <v>-0.20587851077726971</v>
      </c>
      <c r="AB47" s="164">
        <f t="shared" si="36"/>
        <v>1.6956087944051325E-3</v>
      </c>
    </row>
    <row r="48" spans="1:28" x14ac:dyDescent="0.25">
      <c r="A48" s="56"/>
      <c r="B48" s="168" t="s">
        <v>145</v>
      </c>
      <c r="C48" s="169">
        <f t="shared" ref="C48:H48" si="37">C40-SUM(C41:C47)</f>
        <v>33035</v>
      </c>
      <c r="D48" s="169">
        <f t="shared" si="37"/>
        <v>12889</v>
      </c>
      <c r="E48" s="169">
        <f t="shared" si="37"/>
        <v>10779</v>
      </c>
      <c r="F48" s="169">
        <f t="shared" si="37"/>
        <v>48170</v>
      </c>
      <c r="G48" s="169">
        <f t="shared" si="37"/>
        <v>54907</v>
      </c>
      <c r="H48" s="169">
        <f t="shared" si="37"/>
        <v>60763</v>
      </c>
      <c r="I48" s="170">
        <f t="shared" si="29"/>
        <v>0.10665306791483786</v>
      </c>
      <c r="J48" s="171">
        <f t="shared" si="30"/>
        <v>0.83935220220977746</v>
      </c>
      <c r="K48" s="170">
        <f t="shared" si="31"/>
        <v>9.6562782574424841E-2</v>
      </c>
      <c r="L48" s="169">
        <f t="shared" ref="L48:Q48" si="38">L40-SUM(L41:L47)</f>
        <v>97561</v>
      </c>
      <c r="M48" s="169">
        <f t="shared" si="38"/>
        <v>30707</v>
      </c>
      <c r="N48" s="169">
        <f t="shared" si="38"/>
        <v>32898</v>
      </c>
      <c r="O48" s="169">
        <f t="shared" si="38"/>
        <v>114011</v>
      </c>
      <c r="P48" s="169">
        <f t="shared" si="38"/>
        <v>120412</v>
      </c>
      <c r="Q48" s="169">
        <f t="shared" si="38"/>
        <v>128505</v>
      </c>
      <c r="R48" s="170">
        <f t="shared" si="32"/>
        <v>6.7210909211706582E-2</v>
      </c>
      <c r="S48" s="171">
        <f t="shared" si="33"/>
        <v>0.31717592070601985</v>
      </c>
      <c r="T48" s="170">
        <f t="shared" si="34"/>
        <v>4.3474304133721081E-2</v>
      </c>
      <c r="U48" s="169">
        <f>U40-SUM(U41:U47)</f>
        <v>130596</v>
      </c>
      <c r="V48" s="169">
        <f>V40-SUM(V41:V47)</f>
        <v>43677</v>
      </c>
      <c r="W48" s="169">
        <f>W40-SUM(W41:W47)</f>
        <v>162181</v>
      </c>
      <c r="X48" s="169">
        <f>X40-SUM(X41:X47)</f>
        <v>175319</v>
      </c>
      <c r="Y48" s="169">
        <f>Y40-SUM(Y41:Y47)</f>
        <v>189268</v>
      </c>
      <c r="Z48" s="170">
        <f t="shared" si="35"/>
        <v>7.956353846417108E-2</v>
      </c>
      <c r="AA48" s="171">
        <f t="shared" si="28"/>
        <v>0.44926337713253095</v>
      </c>
      <c r="AB48" s="170">
        <f t="shared" si="36"/>
        <v>5.2792315397182203E-2</v>
      </c>
    </row>
    <row r="49" spans="1:28" x14ac:dyDescent="0.25">
      <c r="A49" s="56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x14ac:dyDescent="0.25">
      <c r="A50" s="56"/>
      <c r="B50" s="154" t="s">
        <v>68</v>
      </c>
      <c r="C50" s="176">
        <f t="shared" ref="C50:H50" si="39">C51+C54</f>
        <v>0</v>
      </c>
      <c r="D50" s="176">
        <f t="shared" si="39"/>
        <v>1558</v>
      </c>
      <c r="E50" s="176">
        <f t="shared" si="39"/>
        <v>3463</v>
      </c>
      <c r="F50" s="176">
        <f t="shared" si="39"/>
        <v>0</v>
      </c>
      <c r="G50" s="176">
        <f t="shared" si="39"/>
        <v>0</v>
      </c>
      <c r="H50" s="176">
        <f t="shared" si="39"/>
        <v>0</v>
      </c>
      <c r="I50" s="177" t="str">
        <f>IFERROR(H50/G50-1,"-")</f>
        <v>-</v>
      </c>
      <c r="J50" s="177" t="str">
        <f>IFERROR(H50/C50-1,"-")</f>
        <v>-</v>
      </c>
      <c r="K50" s="177">
        <f>H50/H$8</f>
        <v>0</v>
      </c>
      <c r="L50" s="176">
        <f t="shared" ref="L50:Q50" si="40">L51+L54</f>
        <v>0</v>
      </c>
      <c r="M50" s="176">
        <f t="shared" si="40"/>
        <v>0</v>
      </c>
      <c r="N50" s="176">
        <f t="shared" si="40"/>
        <v>0</v>
      </c>
      <c r="O50" s="176">
        <f t="shared" si="40"/>
        <v>0</v>
      </c>
      <c r="P50" s="176">
        <f t="shared" si="40"/>
        <v>0</v>
      </c>
      <c r="Q50" s="176">
        <f t="shared" si="40"/>
        <v>0</v>
      </c>
      <c r="R50" s="177" t="str">
        <f>IFERROR(Q50/P50-1,"-")</f>
        <v>-</v>
      </c>
      <c r="S50" s="177" t="str">
        <f>IFERROR(Q50/L50-1,"-")</f>
        <v>-</v>
      </c>
      <c r="T50" s="177">
        <f>Q50/Q$8</f>
        <v>0</v>
      </c>
      <c r="U50" s="176">
        <f>U51+U54</f>
        <v>31798</v>
      </c>
      <c r="V50" s="176">
        <f>V51+V54</f>
        <v>14685</v>
      </c>
      <c r="W50" s="176">
        <f>W51+W54</f>
        <v>29058</v>
      </c>
      <c r="X50" s="176">
        <f>X51+X54</f>
        <v>40794</v>
      </c>
      <c r="Y50" s="176">
        <f>Y51+Y54</f>
        <v>35457</v>
      </c>
      <c r="Z50" s="177">
        <f>IFERROR(Y50/X50-1,"-")</f>
        <v>-0.13082806295043392</v>
      </c>
      <c r="AA50" s="177">
        <f t="shared" ref="AA50:AA62" si="41">IFERROR(Y50/U50-1,"-")</f>
        <v>0.11507013019686774</v>
      </c>
      <c r="AB50" s="177">
        <f>Y50/Y$8</f>
        <v>9.8899820732394773E-3</v>
      </c>
    </row>
    <row r="51" spans="1:28" x14ac:dyDescent="0.25">
      <c r="A51" s="56"/>
      <c r="B51" s="157" t="s">
        <v>97</v>
      </c>
      <c r="C51" s="158">
        <v>0</v>
      </c>
      <c r="D51" s="158">
        <v>1121</v>
      </c>
      <c r="E51" s="158">
        <v>787</v>
      </c>
      <c r="F51" s="158">
        <v>0</v>
      </c>
      <c r="G51" s="158">
        <v>0</v>
      </c>
      <c r="H51" s="158">
        <v>0</v>
      </c>
      <c r="I51" s="159" t="str">
        <f>IFERROR(H51/G51-1,"-")</f>
        <v>-</v>
      </c>
      <c r="J51" s="160" t="str">
        <f>IFERROR(H51/C51-1,"-")</f>
        <v>-</v>
      </c>
      <c r="K51" s="159">
        <f>H51/H$8</f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9" t="str">
        <f>IFERROR(Q51/P51-1,"-")</f>
        <v>-</v>
      </c>
      <c r="S51" s="160" t="str">
        <f>IFERROR(Q51/L51-1,"-")</f>
        <v>-</v>
      </c>
      <c r="T51" s="159">
        <f>Q51/Q$8</f>
        <v>0</v>
      </c>
      <c r="U51" s="158">
        <v>7576</v>
      </c>
      <c r="V51" s="158">
        <v>4565</v>
      </c>
      <c r="W51" s="158">
        <v>4856</v>
      </c>
      <c r="X51" s="158">
        <v>17330</v>
      </c>
      <c r="Y51" s="158">
        <v>9653</v>
      </c>
      <c r="Z51" s="159">
        <f>IFERROR(Y51/X51-1,"-")</f>
        <v>-0.44298903635314479</v>
      </c>
      <c r="AA51" s="160">
        <f t="shared" si="41"/>
        <v>0.27415522703273498</v>
      </c>
      <c r="AB51" s="159">
        <f>Y51/Y$8</f>
        <v>2.6925006896517099E-3</v>
      </c>
    </row>
    <row r="52" spans="1:28" x14ac:dyDescent="0.25">
      <c r="A52" s="56"/>
      <c r="B52" s="162" t="s">
        <v>103</v>
      </c>
      <c r="C52" s="163">
        <v>0</v>
      </c>
      <c r="D52" s="163">
        <v>1054</v>
      </c>
      <c r="E52" s="163">
        <v>309</v>
      </c>
      <c r="F52" s="163">
        <v>0</v>
      </c>
      <c r="G52" s="163">
        <v>0</v>
      </c>
      <c r="H52" s="163">
        <v>0</v>
      </c>
      <c r="I52" s="164" t="str">
        <f>IFERROR(H52/G52-1,"-")</f>
        <v>-</v>
      </c>
      <c r="J52" s="165" t="str">
        <f>IFERROR(H52/C52-1,"-")</f>
        <v>-</v>
      </c>
      <c r="K52" s="164">
        <f>H52/H$8</f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4" t="str">
        <f>IFERROR(Q52/P52-1,"-")</f>
        <v>-</v>
      </c>
      <c r="S52" s="165" t="str">
        <f>IFERROR(Q52/L52-1,"-")</f>
        <v>-</v>
      </c>
      <c r="T52" s="164">
        <f>Q52/Q$8</f>
        <v>0</v>
      </c>
      <c r="U52" s="163">
        <v>4227</v>
      </c>
      <c r="V52" s="163">
        <v>2335</v>
      </c>
      <c r="W52" s="163">
        <v>2591</v>
      </c>
      <c r="X52" s="163">
        <v>12810</v>
      </c>
      <c r="Y52" s="163">
        <v>6601</v>
      </c>
      <c r="Z52" s="164">
        <f>IFERROR(Y52/X52-1,"-")</f>
        <v>-0.48469945355191257</v>
      </c>
      <c r="AA52" s="165">
        <f t="shared" si="41"/>
        <v>0.56162763189022957</v>
      </c>
      <c r="AB52" s="164">
        <f>Y52/Y$8</f>
        <v>1.8412096811758973E-3</v>
      </c>
    </row>
    <row r="53" spans="1:28" x14ac:dyDescent="0.25">
      <c r="A53" s="56"/>
      <c r="B53" s="162" t="s">
        <v>100</v>
      </c>
      <c r="C53" s="163">
        <v>0</v>
      </c>
      <c r="D53" s="163">
        <v>67</v>
      </c>
      <c r="E53" s="163">
        <v>478</v>
      </c>
      <c r="F53" s="163">
        <v>0</v>
      </c>
      <c r="G53" s="163">
        <v>0</v>
      </c>
      <c r="H53" s="163">
        <v>0</v>
      </c>
      <c r="I53" s="164" t="str">
        <f>IFERROR(H53/G53-1,"-")</f>
        <v>-</v>
      </c>
      <c r="J53" s="165" t="str">
        <f>IFERROR(H53/C53-1,"-")</f>
        <v>-</v>
      </c>
      <c r="K53" s="164">
        <f>H53/H$8</f>
        <v>0</v>
      </c>
      <c r="L53" s="163">
        <v>0</v>
      </c>
      <c r="M53" s="163">
        <v>0</v>
      </c>
      <c r="N53" s="163">
        <v>0</v>
      </c>
      <c r="O53" s="163">
        <v>0</v>
      </c>
      <c r="P53" s="163">
        <v>0</v>
      </c>
      <c r="Q53" s="163">
        <v>0</v>
      </c>
      <c r="R53" s="164" t="str">
        <f>IFERROR(Q53/P53-1,"-")</f>
        <v>-</v>
      </c>
      <c r="S53" s="165" t="str">
        <f>IFERROR(Q53/L53-1,"-")</f>
        <v>-</v>
      </c>
      <c r="T53" s="164">
        <f>Q53/Q$8</f>
        <v>0</v>
      </c>
      <c r="U53" s="163">
        <v>3349</v>
      </c>
      <c r="V53" s="163">
        <v>2230</v>
      </c>
      <c r="W53" s="163">
        <v>2265</v>
      </c>
      <c r="X53" s="163">
        <v>4520</v>
      </c>
      <c r="Y53" s="163">
        <v>3052</v>
      </c>
      <c r="Z53" s="164">
        <f>IFERROR(Y53/X53-1,"-")</f>
        <v>-0.32477876106194692</v>
      </c>
      <c r="AA53" s="165">
        <f t="shared" si="41"/>
        <v>-8.8683189011645291E-2</v>
      </c>
      <c r="AB53" s="164">
        <f>Y53/Y$8</f>
        <v>8.512910084758125E-4</v>
      </c>
    </row>
    <row r="54" spans="1:28" x14ac:dyDescent="0.25">
      <c r="A54" s="56"/>
      <c r="B54" s="157" t="s">
        <v>107</v>
      </c>
      <c r="C54" s="158">
        <v>0</v>
      </c>
      <c r="D54" s="158">
        <v>437</v>
      </c>
      <c r="E54" s="158">
        <v>2676</v>
      </c>
      <c r="F54" s="158">
        <v>0</v>
      </c>
      <c r="G54" s="158">
        <v>0</v>
      </c>
      <c r="H54" s="158">
        <v>0</v>
      </c>
      <c r="I54" s="159" t="str">
        <f>IFERROR(H54/G54-1,"-")</f>
        <v>-</v>
      </c>
      <c r="J54" s="160" t="str">
        <f>IFERROR(H54/C54-1,"-")</f>
        <v>-</v>
      </c>
      <c r="K54" s="159">
        <f>H54/H$8</f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9" t="str">
        <f>IFERROR(Q54/P54-1,"-")</f>
        <v>-</v>
      </c>
      <c r="S54" s="160" t="str">
        <f>IFERROR(Q54/L54-1,"-")</f>
        <v>-</v>
      </c>
      <c r="T54" s="159">
        <f>Q54/Q$8</f>
        <v>0</v>
      </c>
      <c r="U54" s="158">
        <v>24222</v>
      </c>
      <c r="V54" s="158">
        <v>10120</v>
      </c>
      <c r="W54" s="158">
        <v>24202</v>
      </c>
      <c r="X54" s="158">
        <v>23464</v>
      </c>
      <c r="Y54" s="158">
        <v>25804</v>
      </c>
      <c r="Z54" s="159">
        <f>IFERROR(Y54/X54-1,"-")</f>
        <v>9.9727241732014971E-2</v>
      </c>
      <c r="AA54" s="160">
        <f t="shared" si="41"/>
        <v>6.5312525802988963E-2</v>
      </c>
      <c r="AB54" s="159">
        <f>Y54/Y$8</f>
        <v>7.1974813835877678E-3</v>
      </c>
    </row>
    <row r="55" spans="1:28" s="56" customFormat="1" x14ac:dyDescent="0.25">
      <c r="B55" s="162" t="s">
        <v>110</v>
      </c>
      <c r="C55" s="163">
        <v>0</v>
      </c>
      <c r="D55" s="163">
        <v>54</v>
      </c>
      <c r="E55" s="163">
        <v>55</v>
      </c>
      <c r="F55" s="163">
        <v>0</v>
      </c>
      <c r="G55" s="163">
        <v>0</v>
      </c>
      <c r="H55" s="163">
        <v>0</v>
      </c>
      <c r="I55" s="164" t="str">
        <f t="shared" ref="I55:I62" si="42">IFERROR(H55/G55-1,"-")</f>
        <v>-</v>
      </c>
      <c r="J55" s="165" t="str">
        <f t="shared" ref="J55:J62" si="43">IFERROR(H55/C55-1,"-")</f>
        <v>-</v>
      </c>
      <c r="K55" s="164">
        <f t="shared" ref="K55:K62" si="44">H55/H$8</f>
        <v>0</v>
      </c>
      <c r="L55" s="163">
        <v>0</v>
      </c>
      <c r="M55" s="163">
        <v>0</v>
      </c>
      <c r="N55" s="163">
        <v>0</v>
      </c>
      <c r="O55" s="163">
        <v>0</v>
      </c>
      <c r="P55" s="163">
        <v>0</v>
      </c>
      <c r="Q55" s="163">
        <v>0</v>
      </c>
      <c r="R55" s="164" t="str">
        <f t="shared" ref="R55:R62" si="45">IFERROR(Q55/P55-1,"-")</f>
        <v>-</v>
      </c>
      <c r="S55" s="165" t="str">
        <f t="shared" ref="S55:S62" si="46">IFERROR(Q55/L55-1,"-")</f>
        <v>-</v>
      </c>
      <c r="T55" s="164">
        <f t="shared" ref="T55:T62" si="47">Q55/Q$8</f>
        <v>0</v>
      </c>
      <c r="U55" s="163">
        <v>7265</v>
      </c>
      <c r="V55" s="163">
        <v>1798</v>
      </c>
      <c r="W55" s="163">
        <v>8555</v>
      </c>
      <c r="X55" s="163">
        <v>7448</v>
      </c>
      <c r="Y55" s="163">
        <v>9085</v>
      </c>
      <c r="Z55" s="164">
        <f t="shared" ref="Z55:Z62" si="48">IFERROR(Y55/X55-1,"-")</f>
        <v>0.21979054779806662</v>
      </c>
      <c r="AA55" s="165">
        <f t="shared" si="41"/>
        <v>0.25051617343427401</v>
      </c>
      <c r="AB55" s="164">
        <f t="shared" ref="AB55:AB62" si="49">Y55/Y$8</f>
        <v>2.5340690733953986E-3</v>
      </c>
    </row>
    <row r="56" spans="1:28" s="56" customFormat="1" x14ac:dyDescent="0.25">
      <c r="B56" s="162" t="s">
        <v>113</v>
      </c>
      <c r="C56" s="163">
        <v>0</v>
      </c>
      <c r="D56" s="163">
        <v>120</v>
      </c>
      <c r="E56" s="163">
        <v>1007</v>
      </c>
      <c r="F56" s="163">
        <v>0</v>
      </c>
      <c r="G56" s="163">
        <v>0</v>
      </c>
      <c r="H56" s="163">
        <v>0</v>
      </c>
      <c r="I56" s="164" t="str">
        <f t="shared" si="42"/>
        <v>-</v>
      </c>
      <c r="J56" s="165" t="str">
        <f t="shared" si="43"/>
        <v>-</v>
      </c>
      <c r="K56" s="164">
        <f t="shared" si="44"/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0</v>
      </c>
      <c r="R56" s="164" t="str">
        <f t="shared" si="45"/>
        <v>-</v>
      </c>
      <c r="S56" s="165" t="str">
        <f t="shared" si="46"/>
        <v>-</v>
      </c>
      <c r="T56" s="164">
        <f t="shared" si="47"/>
        <v>0</v>
      </c>
      <c r="U56" s="163">
        <v>6702</v>
      </c>
      <c r="V56" s="163">
        <v>3145</v>
      </c>
      <c r="W56" s="163">
        <v>5239</v>
      </c>
      <c r="X56" s="163">
        <v>4103</v>
      </c>
      <c r="Y56" s="163">
        <v>4942</v>
      </c>
      <c r="Z56" s="164">
        <f t="shared" si="48"/>
        <v>0.20448452351937596</v>
      </c>
      <c r="AA56" s="165">
        <f t="shared" si="41"/>
        <v>-0.26260817666368252</v>
      </c>
      <c r="AB56" s="164">
        <f t="shared" si="49"/>
        <v>1.3784666329906506E-3</v>
      </c>
    </row>
    <row r="57" spans="1:28" x14ac:dyDescent="0.25">
      <c r="A57" s="56"/>
      <c r="B57" s="162" t="s">
        <v>116</v>
      </c>
      <c r="C57" s="163">
        <v>0</v>
      </c>
      <c r="D57" s="163">
        <v>55</v>
      </c>
      <c r="E57" s="163">
        <v>446</v>
      </c>
      <c r="F57" s="163">
        <v>0</v>
      </c>
      <c r="G57" s="163">
        <v>0</v>
      </c>
      <c r="H57" s="163">
        <v>0</v>
      </c>
      <c r="I57" s="164" t="str">
        <f t="shared" si="42"/>
        <v>-</v>
      </c>
      <c r="J57" s="165" t="str">
        <f t="shared" si="43"/>
        <v>-</v>
      </c>
      <c r="K57" s="164">
        <f t="shared" si="44"/>
        <v>0</v>
      </c>
      <c r="L57" s="163">
        <v>0</v>
      </c>
      <c r="M57" s="163">
        <v>0</v>
      </c>
      <c r="N57" s="163">
        <v>0</v>
      </c>
      <c r="O57" s="163">
        <v>0</v>
      </c>
      <c r="P57" s="163">
        <v>0</v>
      </c>
      <c r="Q57" s="163">
        <v>0</v>
      </c>
      <c r="R57" s="164" t="str">
        <f t="shared" si="45"/>
        <v>-</v>
      </c>
      <c r="S57" s="165" t="str">
        <f t="shared" si="46"/>
        <v>-</v>
      </c>
      <c r="T57" s="164">
        <f t="shared" si="47"/>
        <v>0</v>
      </c>
      <c r="U57" s="163">
        <v>1725</v>
      </c>
      <c r="V57" s="163">
        <v>1383</v>
      </c>
      <c r="W57" s="163">
        <v>2127</v>
      </c>
      <c r="X57" s="163">
        <v>2370</v>
      </c>
      <c r="Y57" s="163">
        <v>1950</v>
      </c>
      <c r="Z57" s="164">
        <f t="shared" si="48"/>
        <v>-0.17721518987341767</v>
      </c>
      <c r="AA57" s="165">
        <f t="shared" si="41"/>
        <v>0.13043478260869557</v>
      </c>
      <c r="AB57" s="164">
        <f t="shared" si="49"/>
        <v>5.4391135862642023E-4</v>
      </c>
    </row>
    <row r="58" spans="1:28" x14ac:dyDescent="0.25">
      <c r="A58" s="56"/>
      <c r="B58" s="162" t="s">
        <v>123</v>
      </c>
      <c r="C58" s="163">
        <v>0</v>
      </c>
      <c r="D58" s="163">
        <v>29</v>
      </c>
      <c r="E58" s="163">
        <v>55</v>
      </c>
      <c r="F58" s="163">
        <v>0</v>
      </c>
      <c r="G58" s="163">
        <v>0</v>
      </c>
      <c r="H58" s="163">
        <v>0</v>
      </c>
      <c r="I58" s="164" t="str">
        <f t="shared" si="42"/>
        <v>-</v>
      </c>
      <c r="J58" s="165" t="str">
        <f t="shared" si="43"/>
        <v>-</v>
      </c>
      <c r="K58" s="164">
        <f t="shared" si="44"/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4" t="str">
        <f t="shared" si="45"/>
        <v>-</v>
      </c>
      <c r="S58" s="165" t="str">
        <f t="shared" si="46"/>
        <v>-</v>
      </c>
      <c r="T58" s="164">
        <f t="shared" si="47"/>
        <v>0</v>
      </c>
      <c r="U58" s="163">
        <v>477</v>
      </c>
      <c r="V58" s="163">
        <v>251</v>
      </c>
      <c r="W58" s="163">
        <v>711</v>
      </c>
      <c r="X58" s="163">
        <v>574</v>
      </c>
      <c r="Y58" s="163">
        <v>855</v>
      </c>
      <c r="Z58" s="164">
        <f t="shared" si="48"/>
        <v>0.48954703832752622</v>
      </c>
      <c r="AA58" s="165">
        <f t="shared" si="41"/>
        <v>0.79245283018867929</v>
      </c>
      <c r="AB58" s="164">
        <f t="shared" si="49"/>
        <v>2.3848421109004577E-4</v>
      </c>
    </row>
    <row r="59" spans="1:28" x14ac:dyDescent="0.25">
      <c r="A59" s="56"/>
      <c r="B59" s="162" t="s">
        <v>119</v>
      </c>
      <c r="C59" s="163">
        <v>0</v>
      </c>
      <c r="D59" s="163">
        <v>30</v>
      </c>
      <c r="E59" s="163">
        <v>80</v>
      </c>
      <c r="F59" s="163">
        <v>0</v>
      </c>
      <c r="G59" s="163">
        <v>0</v>
      </c>
      <c r="H59" s="163">
        <v>0</v>
      </c>
      <c r="I59" s="164" t="str">
        <f t="shared" si="42"/>
        <v>-</v>
      </c>
      <c r="J59" s="165" t="str">
        <f t="shared" si="43"/>
        <v>-</v>
      </c>
      <c r="K59" s="164">
        <f t="shared" si="44"/>
        <v>0</v>
      </c>
      <c r="L59" s="163">
        <v>0</v>
      </c>
      <c r="M59" s="163">
        <v>0</v>
      </c>
      <c r="N59" s="163">
        <v>0</v>
      </c>
      <c r="O59" s="163">
        <v>0</v>
      </c>
      <c r="P59" s="163">
        <v>0</v>
      </c>
      <c r="Q59" s="163">
        <v>0</v>
      </c>
      <c r="R59" s="164" t="str">
        <f t="shared" si="45"/>
        <v>-</v>
      </c>
      <c r="S59" s="165" t="str">
        <f t="shared" si="46"/>
        <v>-</v>
      </c>
      <c r="T59" s="164">
        <f t="shared" si="47"/>
        <v>0</v>
      </c>
      <c r="U59" s="163">
        <v>550</v>
      </c>
      <c r="V59" s="163">
        <v>290</v>
      </c>
      <c r="W59" s="163">
        <v>550</v>
      </c>
      <c r="X59" s="163">
        <v>522</v>
      </c>
      <c r="Y59" s="163">
        <v>589</v>
      </c>
      <c r="Z59" s="164">
        <f t="shared" si="48"/>
        <v>0.12835249042145591</v>
      </c>
      <c r="AA59" s="165">
        <f t="shared" si="41"/>
        <v>7.0909090909090811E-2</v>
      </c>
      <c r="AB59" s="164">
        <f t="shared" si="49"/>
        <v>1.6428912319536488E-4</v>
      </c>
    </row>
    <row r="60" spans="1:28" x14ac:dyDescent="0.25">
      <c r="A60" s="56"/>
      <c r="B60" s="162" t="s">
        <v>128</v>
      </c>
      <c r="C60" s="163">
        <v>0</v>
      </c>
      <c r="D60" s="163">
        <v>0</v>
      </c>
      <c r="E60" s="163">
        <v>22</v>
      </c>
      <c r="F60" s="163">
        <v>0</v>
      </c>
      <c r="G60" s="163">
        <v>0</v>
      </c>
      <c r="H60" s="163">
        <v>0</v>
      </c>
      <c r="I60" s="164" t="str">
        <f t="shared" si="42"/>
        <v>-</v>
      </c>
      <c r="J60" s="165" t="str">
        <f t="shared" si="43"/>
        <v>-</v>
      </c>
      <c r="K60" s="164">
        <f t="shared" si="44"/>
        <v>0</v>
      </c>
      <c r="L60" s="163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4" t="str">
        <f t="shared" si="45"/>
        <v>-</v>
      </c>
      <c r="S60" s="165" t="str">
        <f t="shared" si="46"/>
        <v>-</v>
      </c>
      <c r="T60" s="164">
        <f t="shared" si="47"/>
        <v>0</v>
      </c>
      <c r="U60" s="163">
        <v>144</v>
      </c>
      <c r="V60" s="163">
        <v>47</v>
      </c>
      <c r="W60" s="163">
        <v>70</v>
      </c>
      <c r="X60" s="163">
        <v>182</v>
      </c>
      <c r="Y60" s="163">
        <v>98</v>
      </c>
      <c r="Z60" s="164">
        <f t="shared" si="48"/>
        <v>-0.46153846153846156</v>
      </c>
      <c r="AA60" s="165">
        <f t="shared" si="41"/>
        <v>-0.31944444444444442</v>
      </c>
      <c r="AB60" s="164">
        <f t="shared" si="49"/>
        <v>2.7335032382250861E-5</v>
      </c>
    </row>
    <row r="61" spans="1:28" x14ac:dyDescent="0.25">
      <c r="A61" s="56"/>
      <c r="B61" s="162" t="s">
        <v>131</v>
      </c>
      <c r="C61" s="163">
        <v>0</v>
      </c>
      <c r="D61" s="163">
        <v>6</v>
      </c>
      <c r="E61" s="163">
        <v>14</v>
      </c>
      <c r="F61" s="163">
        <v>0</v>
      </c>
      <c r="G61" s="163">
        <v>0</v>
      </c>
      <c r="H61" s="163">
        <v>0</v>
      </c>
      <c r="I61" s="164" t="str">
        <f t="shared" si="42"/>
        <v>-</v>
      </c>
      <c r="J61" s="165" t="str">
        <f t="shared" si="43"/>
        <v>-</v>
      </c>
      <c r="K61" s="164">
        <f t="shared" si="44"/>
        <v>0</v>
      </c>
      <c r="L61" s="163">
        <v>0</v>
      </c>
      <c r="M61" s="163">
        <v>0</v>
      </c>
      <c r="N61" s="163">
        <v>0</v>
      </c>
      <c r="O61" s="163">
        <v>0</v>
      </c>
      <c r="P61" s="163">
        <v>0</v>
      </c>
      <c r="Q61" s="163">
        <v>0</v>
      </c>
      <c r="R61" s="164" t="str">
        <f t="shared" si="45"/>
        <v>-</v>
      </c>
      <c r="S61" s="165" t="str">
        <f t="shared" si="46"/>
        <v>-</v>
      </c>
      <c r="T61" s="164">
        <f t="shared" si="47"/>
        <v>0</v>
      </c>
      <c r="U61" s="163">
        <v>239</v>
      </c>
      <c r="V61" s="163">
        <v>42</v>
      </c>
      <c r="W61" s="163">
        <v>110</v>
      </c>
      <c r="X61" s="163">
        <v>156</v>
      </c>
      <c r="Y61" s="163">
        <v>98</v>
      </c>
      <c r="Z61" s="164">
        <f t="shared" si="48"/>
        <v>-0.37179487179487181</v>
      </c>
      <c r="AA61" s="165">
        <f t="shared" si="41"/>
        <v>-0.58995815899581583</v>
      </c>
      <c r="AB61" s="164">
        <f t="shared" si="49"/>
        <v>2.7335032382250861E-5</v>
      </c>
    </row>
    <row r="62" spans="1:28" x14ac:dyDescent="0.25">
      <c r="A62" s="56"/>
      <c r="B62" s="168" t="s">
        <v>145</v>
      </c>
      <c r="C62" s="169">
        <f t="shared" ref="C62:H62" si="50">C54-SUM(C55:C61)</f>
        <v>0</v>
      </c>
      <c r="D62" s="169">
        <f t="shared" si="50"/>
        <v>143</v>
      </c>
      <c r="E62" s="169">
        <f t="shared" si="50"/>
        <v>997</v>
      </c>
      <c r="F62" s="169">
        <f t="shared" si="50"/>
        <v>0</v>
      </c>
      <c r="G62" s="169">
        <f t="shared" si="50"/>
        <v>0</v>
      </c>
      <c r="H62" s="169">
        <f t="shared" si="50"/>
        <v>0</v>
      </c>
      <c r="I62" s="170" t="str">
        <f t="shared" si="42"/>
        <v>-</v>
      </c>
      <c r="J62" s="171" t="str">
        <f t="shared" si="43"/>
        <v>-</v>
      </c>
      <c r="K62" s="170">
        <f t="shared" si="44"/>
        <v>0</v>
      </c>
      <c r="L62" s="169">
        <f t="shared" ref="L62:Q62" si="51">L54-SUM(L55:L61)</f>
        <v>0</v>
      </c>
      <c r="M62" s="169">
        <f t="shared" si="51"/>
        <v>0</v>
      </c>
      <c r="N62" s="169">
        <f t="shared" si="51"/>
        <v>0</v>
      </c>
      <c r="O62" s="169">
        <f t="shared" si="51"/>
        <v>0</v>
      </c>
      <c r="P62" s="169">
        <f t="shared" si="51"/>
        <v>0</v>
      </c>
      <c r="Q62" s="169">
        <f t="shared" si="51"/>
        <v>0</v>
      </c>
      <c r="R62" s="170" t="str">
        <f t="shared" si="45"/>
        <v>-</v>
      </c>
      <c r="S62" s="171" t="str">
        <f t="shared" si="46"/>
        <v>-</v>
      </c>
      <c r="T62" s="170">
        <f t="shared" si="47"/>
        <v>0</v>
      </c>
      <c r="U62" s="169">
        <f>U54-SUM(U55:U61)</f>
        <v>7120</v>
      </c>
      <c r="V62" s="169">
        <f>V54-SUM(V55:V61)</f>
        <v>3164</v>
      </c>
      <c r="W62" s="169">
        <f>W54-SUM(W55:W61)</f>
        <v>6840</v>
      </c>
      <c r="X62" s="169">
        <f>X54-SUM(X55:X61)</f>
        <v>8109</v>
      </c>
      <c r="Y62" s="169">
        <f>Y54-SUM(Y55:Y61)</f>
        <v>8187</v>
      </c>
      <c r="Z62" s="170">
        <f t="shared" si="48"/>
        <v>9.6189419163892342E-3</v>
      </c>
      <c r="AA62" s="171">
        <f t="shared" si="41"/>
        <v>0.14985955056179767</v>
      </c>
      <c r="AB62" s="170">
        <f t="shared" si="49"/>
        <v>2.2835909195253858E-3</v>
      </c>
    </row>
    <row r="63" spans="1:28" x14ac:dyDescent="0.25">
      <c r="A63" s="56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x14ac:dyDescent="0.25">
      <c r="A64" s="56"/>
      <c r="B64" s="154" t="s">
        <v>68</v>
      </c>
      <c r="C64" s="176">
        <f t="shared" ref="C64:H64" si="52">C65+C68</f>
        <v>11066</v>
      </c>
      <c r="D64" s="176">
        <f t="shared" si="52"/>
        <v>1940</v>
      </c>
      <c r="E64" s="176">
        <f t="shared" si="52"/>
        <v>0</v>
      </c>
      <c r="F64" s="176">
        <f t="shared" si="52"/>
        <v>0</v>
      </c>
      <c r="G64" s="176">
        <f t="shared" si="52"/>
        <v>0</v>
      </c>
      <c r="H64" s="176">
        <f t="shared" si="52"/>
        <v>0</v>
      </c>
      <c r="I64" s="177" t="str">
        <f>IFERROR(H64/G64-1,"-")</f>
        <v>-</v>
      </c>
      <c r="J64" s="177">
        <f>IFERROR(H64/C64-1,"-")</f>
        <v>-1</v>
      </c>
      <c r="K64" s="177">
        <f>H64/H$8</f>
        <v>0</v>
      </c>
      <c r="L64" s="176">
        <f t="shared" ref="L64:Q64" si="53">L65+L68</f>
        <v>104335</v>
      </c>
      <c r="M64" s="176">
        <f t="shared" si="53"/>
        <v>27988</v>
      </c>
      <c r="N64" s="176">
        <f t="shared" si="53"/>
        <v>44291</v>
      </c>
      <c r="O64" s="176">
        <f t="shared" si="53"/>
        <v>0</v>
      </c>
      <c r="P64" s="176">
        <f t="shared" si="53"/>
        <v>86395</v>
      </c>
      <c r="Q64" s="176">
        <f t="shared" si="53"/>
        <v>0</v>
      </c>
      <c r="R64" s="177">
        <f>IFERROR(Q64/P64-1,"-")</f>
        <v>-1</v>
      </c>
      <c r="S64" s="177">
        <f>IFERROR(Q64/L64-1,"-")</f>
        <v>-1</v>
      </c>
      <c r="T64" s="177">
        <f>Q64/Q$8</f>
        <v>0</v>
      </c>
      <c r="U64" s="176">
        <f>U65+U68</f>
        <v>115401</v>
      </c>
      <c r="V64" s="176">
        <f>V65+V68</f>
        <v>44291</v>
      </c>
      <c r="W64" s="176">
        <f>W65+W68</f>
        <v>124085</v>
      </c>
      <c r="X64" s="176">
        <f>X65+X68</f>
        <v>147548</v>
      </c>
      <c r="Y64" s="176">
        <f>Y65+Y68</f>
        <v>167311</v>
      </c>
      <c r="Z64" s="177">
        <f>IFERROR(Y64/X64-1,"-")</f>
        <v>0.13394285249545912</v>
      </c>
      <c r="AA64" s="177">
        <f t="shared" ref="AA64:AA76" si="54">IFERROR(Y64/U64-1,"-")</f>
        <v>0.44982279183022666</v>
      </c>
      <c r="AB64" s="177">
        <f>Y64/Y$8</f>
        <v>4.6667873499048711E-2</v>
      </c>
    </row>
    <row r="65" spans="1:28" x14ac:dyDescent="0.25">
      <c r="A65" s="56"/>
      <c r="B65" s="157" t="s">
        <v>97</v>
      </c>
      <c r="C65" s="158">
        <v>1840</v>
      </c>
      <c r="D65" s="158">
        <v>97</v>
      </c>
      <c r="E65" s="158">
        <v>0</v>
      </c>
      <c r="F65" s="158">
        <v>0</v>
      </c>
      <c r="G65" s="158">
        <v>0</v>
      </c>
      <c r="H65" s="158">
        <v>0</v>
      </c>
      <c r="I65" s="159" t="str">
        <f>IFERROR(H65/G65-1,"-")</f>
        <v>-</v>
      </c>
      <c r="J65" s="160">
        <f>IFERROR(H65/C65-1,"-")</f>
        <v>-1</v>
      </c>
      <c r="K65" s="159">
        <f>H65/H$8</f>
        <v>0</v>
      </c>
      <c r="L65" s="158">
        <v>35162</v>
      </c>
      <c r="M65" s="158">
        <v>11254</v>
      </c>
      <c r="N65" s="158">
        <v>23633</v>
      </c>
      <c r="O65" s="158">
        <v>0</v>
      </c>
      <c r="P65" s="158">
        <v>33634</v>
      </c>
      <c r="Q65" s="158">
        <v>0</v>
      </c>
      <c r="R65" s="159">
        <f>IFERROR(Q65/P65-1,"-")</f>
        <v>-1</v>
      </c>
      <c r="S65" s="160">
        <f>IFERROR(Q65/L65-1,"-")</f>
        <v>-1</v>
      </c>
      <c r="T65" s="159">
        <f>Q65/Q$8</f>
        <v>0</v>
      </c>
      <c r="U65" s="158">
        <v>37002</v>
      </c>
      <c r="V65" s="158">
        <v>23633</v>
      </c>
      <c r="W65" s="158">
        <v>29429</v>
      </c>
      <c r="X65" s="158">
        <v>39443</v>
      </c>
      <c r="Y65" s="158">
        <v>51353</v>
      </c>
      <c r="Z65" s="159">
        <f>IFERROR(Y65/X65-1,"-")</f>
        <v>0.30195471946860031</v>
      </c>
      <c r="AA65" s="160">
        <f t="shared" si="54"/>
        <v>0.38784390032971183</v>
      </c>
      <c r="AB65" s="159">
        <f>Y65/Y$8</f>
        <v>1.4323835897201312E-2</v>
      </c>
    </row>
    <row r="66" spans="1:28" x14ac:dyDescent="0.25">
      <c r="A66" s="56"/>
      <c r="B66" s="162" t="s">
        <v>103</v>
      </c>
      <c r="C66" s="163">
        <v>1417</v>
      </c>
      <c r="D66" s="163">
        <v>57</v>
      </c>
      <c r="E66" s="163">
        <v>0</v>
      </c>
      <c r="F66" s="163">
        <v>0</v>
      </c>
      <c r="G66" s="163">
        <v>0</v>
      </c>
      <c r="H66" s="163">
        <v>0</v>
      </c>
      <c r="I66" s="164" t="str">
        <f>IFERROR(H66/G66-1,"-")</f>
        <v>-</v>
      </c>
      <c r="J66" s="165">
        <f>IFERROR(H66/C66-1,"-")</f>
        <v>-1</v>
      </c>
      <c r="K66" s="164">
        <f>H66/H$8</f>
        <v>0</v>
      </c>
      <c r="L66" s="163">
        <v>18876</v>
      </c>
      <c r="M66" s="163">
        <v>3946</v>
      </c>
      <c r="N66" s="163">
        <v>20260</v>
      </c>
      <c r="O66" s="163">
        <v>0</v>
      </c>
      <c r="P66" s="163">
        <v>23748</v>
      </c>
      <c r="Q66" s="163">
        <v>0</v>
      </c>
      <c r="R66" s="164">
        <f>IFERROR(Q66/P66-1,"-")</f>
        <v>-1</v>
      </c>
      <c r="S66" s="165">
        <f>IFERROR(Q66/L66-1,"-")</f>
        <v>-1</v>
      </c>
      <c r="T66" s="164">
        <f>Q66/Q$8</f>
        <v>0</v>
      </c>
      <c r="U66" s="163">
        <v>20293</v>
      </c>
      <c r="V66" s="163">
        <v>20260</v>
      </c>
      <c r="W66" s="163">
        <v>22700</v>
      </c>
      <c r="X66" s="163">
        <v>28099</v>
      </c>
      <c r="Y66" s="163">
        <v>31529</v>
      </c>
      <c r="Z66" s="164">
        <f>IFERROR(Y66/X66-1,"-")</f>
        <v>0.12206840101071204</v>
      </c>
      <c r="AA66" s="165">
        <f t="shared" si="54"/>
        <v>0.55368846400236538</v>
      </c>
      <c r="AB66" s="164">
        <f>Y66/Y$8</f>
        <v>8.7943493467345646E-3</v>
      </c>
    </row>
    <row r="67" spans="1:28" x14ac:dyDescent="0.25">
      <c r="A67" s="56"/>
      <c r="B67" s="162" t="s">
        <v>100</v>
      </c>
      <c r="C67" s="163">
        <v>423</v>
      </c>
      <c r="D67" s="163">
        <v>40</v>
      </c>
      <c r="E67" s="163">
        <v>0</v>
      </c>
      <c r="F67" s="163">
        <v>0</v>
      </c>
      <c r="G67" s="163">
        <v>0</v>
      </c>
      <c r="H67" s="163">
        <v>0</v>
      </c>
      <c r="I67" s="164" t="str">
        <f>IFERROR(H67/G67-1,"-")</f>
        <v>-</v>
      </c>
      <c r="J67" s="165">
        <f>IFERROR(H67/C67-1,"-")</f>
        <v>-1</v>
      </c>
      <c r="K67" s="164">
        <f>H67/H$8</f>
        <v>0</v>
      </c>
      <c r="L67" s="163">
        <v>16286</v>
      </c>
      <c r="M67" s="163">
        <v>7308</v>
      </c>
      <c r="N67" s="163">
        <v>3373</v>
      </c>
      <c r="O67" s="163">
        <v>0</v>
      </c>
      <c r="P67" s="163">
        <v>9886</v>
      </c>
      <c r="Q67" s="163">
        <v>0</v>
      </c>
      <c r="R67" s="164">
        <f>IFERROR(Q67/P67-1,"-")</f>
        <v>-1</v>
      </c>
      <c r="S67" s="165">
        <f>IFERROR(Q67/L67-1,"-")</f>
        <v>-1</v>
      </c>
      <c r="T67" s="164">
        <f>Q67/Q$8</f>
        <v>0</v>
      </c>
      <c r="U67" s="163">
        <v>16709</v>
      </c>
      <c r="V67" s="163">
        <v>3373</v>
      </c>
      <c r="W67" s="163">
        <v>6729</v>
      </c>
      <c r="X67" s="163">
        <v>11344</v>
      </c>
      <c r="Y67" s="163">
        <v>19824</v>
      </c>
      <c r="Z67" s="164">
        <f>IFERROR(Y67/X67-1,"-")</f>
        <v>0.74753173483779967</v>
      </c>
      <c r="AA67" s="165">
        <f t="shared" si="54"/>
        <v>0.18642647674905732</v>
      </c>
      <c r="AB67" s="164">
        <f>Y67/Y$8</f>
        <v>5.5294865504667461E-3</v>
      </c>
    </row>
    <row r="68" spans="1:28" x14ac:dyDescent="0.25">
      <c r="A68" s="56"/>
      <c r="B68" s="157" t="s">
        <v>107</v>
      </c>
      <c r="C68" s="158">
        <v>9226</v>
      </c>
      <c r="D68" s="158">
        <v>1843</v>
      </c>
      <c r="E68" s="158">
        <v>0</v>
      </c>
      <c r="F68" s="158">
        <v>0</v>
      </c>
      <c r="G68" s="158">
        <v>0</v>
      </c>
      <c r="H68" s="158">
        <v>0</v>
      </c>
      <c r="I68" s="159" t="str">
        <f>IFERROR(H68/G68-1,"-")</f>
        <v>-</v>
      </c>
      <c r="J68" s="160">
        <f>IFERROR(H68/C68-1,"-")</f>
        <v>-1</v>
      </c>
      <c r="K68" s="159">
        <f>H68/H$8</f>
        <v>0</v>
      </c>
      <c r="L68" s="158">
        <v>69173</v>
      </c>
      <c r="M68" s="158">
        <v>16734</v>
      </c>
      <c r="N68" s="158">
        <v>20658</v>
      </c>
      <c r="O68" s="158">
        <v>0</v>
      </c>
      <c r="P68" s="158">
        <v>52761</v>
      </c>
      <c r="Q68" s="158">
        <v>0</v>
      </c>
      <c r="R68" s="159">
        <f>IFERROR(Q68/P68-1,"-")</f>
        <v>-1</v>
      </c>
      <c r="S68" s="160">
        <f>IFERROR(Q68/L68-1,"-")</f>
        <v>-1</v>
      </c>
      <c r="T68" s="159">
        <f>Q68/Q$8</f>
        <v>0</v>
      </c>
      <c r="U68" s="158">
        <v>78399</v>
      </c>
      <c r="V68" s="158">
        <v>20658</v>
      </c>
      <c r="W68" s="158">
        <v>94656</v>
      </c>
      <c r="X68" s="158">
        <v>108105</v>
      </c>
      <c r="Y68" s="158">
        <v>115958</v>
      </c>
      <c r="Z68" s="159">
        <f>IFERROR(Y68/X68-1,"-")</f>
        <v>7.2642338467231005E-2</v>
      </c>
      <c r="AA68" s="160">
        <f t="shared" si="54"/>
        <v>0.47907498820138006</v>
      </c>
      <c r="AB68" s="159">
        <f>Y68/Y$8</f>
        <v>3.2344037601847404E-2</v>
      </c>
    </row>
    <row r="69" spans="1:28" s="56" customFormat="1" x14ac:dyDescent="0.25">
      <c r="B69" s="162" t="s">
        <v>110</v>
      </c>
      <c r="C69" s="163">
        <v>1341</v>
      </c>
      <c r="D69" s="163">
        <v>217</v>
      </c>
      <c r="E69" s="163">
        <v>0</v>
      </c>
      <c r="F69" s="163">
        <v>0</v>
      </c>
      <c r="G69" s="163">
        <v>0</v>
      </c>
      <c r="H69" s="163">
        <v>0</v>
      </c>
      <c r="I69" s="164" t="str">
        <f t="shared" ref="I69:I76" si="55">IFERROR(H69/G69-1,"-")</f>
        <v>-</v>
      </c>
      <c r="J69" s="165">
        <f t="shared" ref="J69:J76" si="56">IFERROR(H69/C69-1,"-")</f>
        <v>-1</v>
      </c>
      <c r="K69" s="164">
        <f t="shared" ref="K69:K76" si="57">H69/H$8</f>
        <v>0</v>
      </c>
      <c r="L69" s="163">
        <v>32951</v>
      </c>
      <c r="M69" s="163">
        <v>6895</v>
      </c>
      <c r="N69" s="163">
        <v>5486</v>
      </c>
      <c r="O69" s="163">
        <v>0</v>
      </c>
      <c r="P69" s="163">
        <v>19684</v>
      </c>
      <c r="Q69" s="163">
        <v>0</v>
      </c>
      <c r="R69" s="164">
        <f t="shared" ref="R69:R76" si="58">IFERROR(Q69/P69-1,"-")</f>
        <v>-1</v>
      </c>
      <c r="S69" s="165">
        <f t="shared" ref="S69:S76" si="59">IFERROR(Q69/L69-1,"-")</f>
        <v>-1</v>
      </c>
      <c r="T69" s="164">
        <f t="shared" ref="T69:T76" si="60">Q69/Q$8</f>
        <v>0</v>
      </c>
      <c r="U69" s="163">
        <v>34292</v>
      </c>
      <c r="V69" s="163">
        <v>5486</v>
      </c>
      <c r="W69" s="163">
        <v>44166</v>
      </c>
      <c r="X69" s="163">
        <v>39770</v>
      </c>
      <c r="Y69" s="163">
        <v>39292</v>
      </c>
      <c r="Z69" s="164">
        <f t="shared" ref="Z69:Z76" si="61">IFERROR(Y69/X69-1,"-")</f>
        <v>-1.2019109881820422E-2</v>
      </c>
      <c r="AA69" s="165">
        <f t="shared" si="54"/>
        <v>0.14580660212294405</v>
      </c>
      <c r="AB69" s="164">
        <f t="shared" ref="AB69:AB76" si="62">Y69/Y$8</f>
        <v>1.0959674411871437E-2</v>
      </c>
    </row>
    <row r="70" spans="1:28" s="56" customFormat="1" x14ac:dyDescent="0.25">
      <c r="B70" s="162" t="s">
        <v>113</v>
      </c>
      <c r="C70" s="163">
        <v>1666</v>
      </c>
      <c r="D70" s="163">
        <v>271</v>
      </c>
      <c r="E70" s="163">
        <v>0</v>
      </c>
      <c r="F70" s="163">
        <v>0</v>
      </c>
      <c r="G70" s="163">
        <v>0</v>
      </c>
      <c r="H70" s="163">
        <v>0</v>
      </c>
      <c r="I70" s="164" t="str">
        <f t="shared" si="55"/>
        <v>-</v>
      </c>
      <c r="J70" s="165">
        <f t="shared" si="56"/>
        <v>-1</v>
      </c>
      <c r="K70" s="164">
        <f t="shared" si="57"/>
        <v>0</v>
      </c>
      <c r="L70" s="163">
        <v>7667</v>
      </c>
      <c r="M70" s="163">
        <v>2038</v>
      </c>
      <c r="N70" s="163">
        <v>2729</v>
      </c>
      <c r="O70" s="163">
        <v>0</v>
      </c>
      <c r="P70" s="163">
        <v>3989</v>
      </c>
      <c r="Q70" s="163">
        <v>0</v>
      </c>
      <c r="R70" s="164">
        <f t="shared" si="58"/>
        <v>-1</v>
      </c>
      <c r="S70" s="165">
        <f t="shared" si="59"/>
        <v>-1</v>
      </c>
      <c r="T70" s="164">
        <f t="shared" si="60"/>
        <v>0</v>
      </c>
      <c r="U70" s="163">
        <v>9333</v>
      </c>
      <c r="V70" s="163">
        <v>2729</v>
      </c>
      <c r="W70" s="163">
        <v>5830</v>
      </c>
      <c r="X70" s="163">
        <v>7118</v>
      </c>
      <c r="Y70" s="163">
        <v>7568</v>
      </c>
      <c r="Z70" s="164">
        <f t="shared" si="61"/>
        <v>6.3220005619555986E-2</v>
      </c>
      <c r="AA70" s="165">
        <f t="shared" si="54"/>
        <v>-0.18911389692489022</v>
      </c>
      <c r="AB70" s="164">
        <f t="shared" si="62"/>
        <v>2.1109339292742298E-3</v>
      </c>
    </row>
    <row r="71" spans="1:28" x14ac:dyDescent="0.25">
      <c r="A71" s="56"/>
      <c r="B71" s="162" t="s">
        <v>116</v>
      </c>
      <c r="C71" s="163">
        <v>2015</v>
      </c>
      <c r="D71" s="163">
        <v>564</v>
      </c>
      <c r="E71" s="163">
        <v>0</v>
      </c>
      <c r="F71" s="163">
        <v>0</v>
      </c>
      <c r="G71" s="163">
        <v>0</v>
      </c>
      <c r="H71" s="163">
        <v>0</v>
      </c>
      <c r="I71" s="164" t="str">
        <f t="shared" si="55"/>
        <v>-</v>
      </c>
      <c r="J71" s="165">
        <f t="shared" si="56"/>
        <v>-1</v>
      </c>
      <c r="K71" s="164">
        <f t="shared" si="57"/>
        <v>0</v>
      </c>
      <c r="L71" s="163">
        <v>7168</v>
      </c>
      <c r="M71" s="163">
        <v>1895</v>
      </c>
      <c r="N71" s="163">
        <v>3553</v>
      </c>
      <c r="O71" s="163">
        <v>0</v>
      </c>
      <c r="P71" s="163">
        <v>7111</v>
      </c>
      <c r="Q71" s="163">
        <v>0</v>
      </c>
      <c r="R71" s="164">
        <f t="shared" si="58"/>
        <v>-1</v>
      </c>
      <c r="S71" s="165">
        <f t="shared" si="59"/>
        <v>-1</v>
      </c>
      <c r="T71" s="164">
        <f t="shared" si="60"/>
        <v>0</v>
      </c>
      <c r="U71" s="163">
        <v>9183</v>
      </c>
      <c r="V71" s="163">
        <v>3553</v>
      </c>
      <c r="W71" s="163">
        <v>14265</v>
      </c>
      <c r="X71" s="163">
        <v>14596</v>
      </c>
      <c r="Y71" s="163">
        <v>17781</v>
      </c>
      <c r="Z71" s="164">
        <f t="shared" si="61"/>
        <v>0.21821046862154025</v>
      </c>
      <c r="AA71" s="165">
        <f t="shared" si="54"/>
        <v>0.93629532832407714</v>
      </c>
      <c r="AB71" s="164">
        <f t="shared" si="62"/>
        <v>4.9596348039673728E-3</v>
      </c>
    </row>
    <row r="72" spans="1:28" x14ac:dyDescent="0.25">
      <c r="A72" s="56"/>
      <c r="B72" s="162" t="s">
        <v>123</v>
      </c>
      <c r="C72" s="163">
        <v>85</v>
      </c>
      <c r="D72" s="163">
        <v>22</v>
      </c>
      <c r="E72" s="163">
        <v>0</v>
      </c>
      <c r="F72" s="163">
        <v>0</v>
      </c>
      <c r="G72" s="163">
        <v>0</v>
      </c>
      <c r="H72" s="163">
        <v>0</v>
      </c>
      <c r="I72" s="164" t="str">
        <f t="shared" si="55"/>
        <v>-</v>
      </c>
      <c r="J72" s="165">
        <f t="shared" si="56"/>
        <v>-1</v>
      </c>
      <c r="K72" s="164">
        <f t="shared" si="57"/>
        <v>0</v>
      </c>
      <c r="L72" s="163">
        <v>1338</v>
      </c>
      <c r="M72" s="163">
        <v>228</v>
      </c>
      <c r="N72" s="163">
        <v>818</v>
      </c>
      <c r="O72" s="163">
        <v>0</v>
      </c>
      <c r="P72" s="163">
        <v>1507</v>
      </c>
      <c r="Q72" s="163">
        <v>0</v>
      </c>
      <c r="R72" s="164">
        <f t="shared" si="58"/>
        <v>-1</v>
      </c>
      <c r="S72" s="165">
        <f t="shared" si="59"/>
        <v>-1</v>
      </c>
      <c r="T72" s="164">
        <f t="shared" si="60"/>
        <v>0</v>
      </c>
      <c r="U72" s="163">
        <v>1423</v>
      </c>
      <c r="V72" s="163">
        <v>818</v>
      </c>
      <c r="W72" s="163">
        <v>1612</v>
      </c>
      <c r="X72" s="163">
        <v>2887</v>
      </c>
      <c r="Y72" s="163">
        <v>3774</v>
      </c>
      <c r="Z72" s="164">
        <f t="shared" si="61"/>
        <v>0.30723934880498782</v>
      </c>
      <c r="AA72" s="165">
        <f t="shared" si="54"/>
        <v>1.6521433591004917</v>
      </c>
      <c r="AB72" s="164">
        <f t="shared" si="62"/>
        <v>1.0526776756185179E-3</v>
      </c>
    </row>
    <row r="73" spans="1:28" x14ac:dyDescent="0.25">
      <c r="A73" s="56"/>
      <c r="B73" s="162" t="s">
        <v>119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4" t="str">
        <f t="shared" si="55"/>
        <v>-</v>
      </c>
      <c r="J73" s="165" t="str">
        <f t="shared" si="56"/>
        <v>-</v>
      </c>
      <c r="K73" s="164">
        <f t="shared" si="57"/>
        <v>0</v>
      </c>
      <c r="L73" s="163">
        <v>1854</v>
      </c>
      <c r="M73" s="163">
        <v>591</v>
      </c>
      <c r="N73" s="163">
        <v>1017</v>
      </c>
      <c r="O73" s="163">
        <v>0</v>
      </c>
      <c r="P73" s="163">
        <v>1205</v>
      </c>
      <c r="Q73" s="163">
        <v>0</v>
      </c>
      <c r="R73" s="164">
        <f t="shared" si="58"/>
        <v>-1</v>
      </c>
      <c r="S73" s="165">
        <f t="shared" si="59"/>
        <v>-1</v>
      </c>
      <c r="T73" s="164">
        <f t="shared" si="60"/>
        <v>0</v>
      </c>
      <c r="U73" s="163">
        <v>1854</v>
      </c>
      <c r="V73" s="163">
        <v>1017</v>
      </c>
      <c r="W73" s="163">
        <v>2323</v>
      </c>
      <c r="X73" s="163">
        <v>2141</v>
      </c>
      <c r="Y73" s="163">
        <v>3327</v>
      </c>
      <c r="Z73" s="164">
        <f t="shared" si="61"/>
        <v>0.55394675385333958</v>
      </c>
      <c r="AA73" s="165">
        <f t="shared" si="54"/>
        <v>0.7944983818770226</v>
      </c>
      <c r="AB73" s="164">
        <f t="shared" si="62"/>
        <v>9.2799645648723077E-4</v>
      </c>
    </row>
    <row r="74" spans="1:28" x14ac:dyDescent="0.25">
      <c r="A74" s="56"/>
      <c r="B74" s="162" t="s">
        <v>128</v>
      </c>
      <c r="C74" s="163">
        <v>202</v>
      </c>
      <c r="D74" s="163">
        <v>83</v>
      </c>
      <c r="E74" s="163">
        <v>0</v>
      </c>
      <c r="F74" s="163">
        <v>0</v>
      </c>
      <c r="G74" s="163">
        <v>0</v>
      </c>
      <c r="H74" s="163">
        <v>0</v>
      </c>
      <c r="I74" s="164" t="str">
        <f t="shared" si="55"/>
        <v>-</v>
      </c>
      <c r="J74" s="165">
        <f t="shared" si="56"/>
        <v>-1</v>
      </c>
      <c r="K74" s="164">
        <f t="shared" si="57"/>
        <v>0</v>
      </c>
      <c r="L74" s="163">
        <v>1339</v>
      </c>
      <c r="M74" s="163">
        <v>551</v>
      </c>
      <c r="N74" s="163">
        <v>128</v>
      </c>
      <c r="O74" s="163">
        <v>0</v>
      </c>
      <c r="P74" s="163">
        <v>311</v>
      </c>
      <c r="Q74" s="163">
        <v>0</v>
      </c>
      <c r="R74" s="164">
        <f t="shared" si="58"/>
        <v>-1</v>
      </c>
      <c r="S74" s="165">
        <f t="shared" si="59"/>
        <v>-1</v>
      </c>
      <c r="T74" s="164">
        <f t="shared" si="60"/>
        <v>0</v>
      </c>
      <c r="U74" s="163">
        <v>1541</v>
      </c>
      <c r="V74" s="163">
        <v>128</v>
      </c>
      <c r="W74" s="163">
        <v>1235</v>
      </c>
      <c r="X74" s="163">
        <v>3490</v>
      </c>
      <c r="Y74" s="163">
        <v>1888</v>
      </c>
      <c r="Z74" s="164">
        <f t="shared" si="61"/>
        <v>-0.45902578796561599</v>
      </c>
      <c r="AA74" s="165">
        <f t="shared" si="54"/>
        <v>0.22517845554834515</v>
      </c>
      <c r="AB74" s="164">
        <f t="shared" si="62"/>
        <v>5.2661776671111859E-4</v>
      </c>
    </row>
    <row r="75" spans="1:28" x14ac:dyDescent="0.25">
      <c r="A75" s="56"/>
      <c r="B75" s="162" t="s">
        <v>131</v>
      </c>
      <c r="C75" s="163">
        <v>128</v>
      </c>
      <c r="D75" s="163">
        <v>63</v>
      </c>
      <c r="E75" s="163">
        <v>0</v>
      </c>
      <c r="F75" s="163">
        <v>0</v>
      </c>
      <c r="G75" s="163">
        <v>0</v>
      </c>
      <c r="H75" s="163">
        <v>0</v>
      </c>
      <c r="I75" s="164" t="str">
        <f t="shared" si="55"/>
        <v>-</v>
      </c>
      <c r="J75" s="165">
        <f t="shared" si="56"/>
        <v>-1</v>
      </c>
      <c r="K75" s="164">
        <f t="shared" si="57"/>
        <v>0</v>
      </c>
      <c r="L75" s="163">
        <v>1500</v>
      </c>
      <c r="M75" s="163">
        <v>710</v>
      </c>
      <c r="N75" s="163">
        <v>59</v>
      </c>
      <c r="O75" s="163">
        <v>0</v>
      </c>
      <c r="P75" s="163">
        <v>122</v>
      </c>
      <c r="Q75" s="163">
        <v>0</v>
      </c>
      <c r="R75" s="164">
        <f t="shared" si="58"/>
        <v>-1</v>
      </c>
      <c r="S75" s="165">
        <f t="shared" si="59"/>
        <v>-1</v>
      </c>
      <c r="T75" s="164">
        <f t="shared" si="60"/>
        <v>0</v>
      </c>
      <c r="U75" s="163">
        <v>1628</v>
      </c>
      <c r="V75" s="163">
        <v>59</v>
      </c>
      <c r="W75" s="163">
        <v>331</v>
      </c>
      <c r="X75" s="163">
        <v>1010</v>
      </c>
      <c r="Y75" s="163">
        <v>294</v>
      </c>
      <c r="Z75" s="164">
        <f t="shared" si="61"/>
        <v>-0.70891089108910887</v>
      </c>
      <c r="AA75" s="165">
        <f t="shared" si="54"/>
        <v>-0.81941031941031939</v>
      </c>
      <c r="AB75" s="164">
        <f t="shared" si="62"/>
        <v>8.2005097146752582E-5</v>
      </c>
    </row>
    <row r="76" spans="1:28" x14ac:dyDescent="0.25">
      <c r="A76" s="56"/>
      <c r="B76" s="168" t="s">
        <v>145</v>
      </c>
      <c r="C76" s="169">
        <f t="shared" ref="C76:H76" si="63">C68-SUM(C69:C75)</f>
        <v>3789</v>
      </c>
      <c r="D76" s="169">
        <f t="shared" si="63"/>
        <v>623</v>
      </c>
      <c r="E76" s="169">
        <f t="shared" si="63"/>
        <v>0</v>
      </c>
      <c r="F76" s="169">
        <f t="shared" si="63"/>
        <v>0</v>
      </c>
      <c r="G76" s="169">
        <f t="shared" si="63"/>
        <v>0</v>
      </c>
      <c r="H76" s="169">
        <f t="shared" si="63"/>
        <v>0</v>
      </c>
      <c r="I76" s="170" t="str">
        <f t="shared" si="55"/>
        <v>-</v>
      </c>
      <c r="J76" s="171">
        <f t="shared" si="56"/>
        <v>-1</v>
      </c>
      <c r="K76" s="170">
        <f t="shared" si="57"/>
        <v>0</v>
      </c>
      <c r="L76" s="169">
        <f t="shared" ref="L76:Q76" si="64">L68-SUM(L69:L75)</f>
        <v>15356</v>
      </c>
      <c r="M76" s="169">
        <f t="shared" si="64"/>
        <v>3826</v>
      </c>
      <c r="N76" s="169">
        <f t="shared" si="64"/>
        <v>6868</v>
      </c>
      <c r="O76" s="169">
        <f t="shared" si="64"/>
        <v>0</v>
      </c>
      <c r="P76" s="169">
        <f t="shared" si="64"/>
        <v>18832</v>
      </c>
      <c r="Q76" s="169">
        <f t="shared" si="64"/>
        <v>0</v>
      </c>
      <c r="R76" s="170">
        <f t="shared" si="58"/>
        <v>-1</v>
      </c>
      <c r="S76" s="171">
        <f t="shared" si="59"/>
        <v>-1</v>
      </c>
      <c r="T76" s="170">
        <f t="shared" si="60"/>
        <v>0</v>
      </c>
      <c r="U76" s="169">
        <f>U68-SUM(U69:U75)</f>
        <v>19145</v>
      </c>
      <c r="V76" s="169">
        <f>V68-SUM(V69:V75)</f>
        <v>6868</v>
      </c>
      <c r="W76" s="169">
        <f>W68-SUM(W69:W75)</f>
        <v>24894</v>
      </c>
      <c r="X76" s="169">
        <f>X68-SUM(X69:X75)</f>
        <v>37093</v>
      </c>
      <c r="Y76" s="169">
        <f>Y68-SUM(Y69:Y75)</f>
        <v>42034</v>
      </c>
      <c r="Z76" s="170">
        <f t="shared" si="61"/>
        <v>0.13320572614779058</v>
      </c>
      <c r="AA76" s="171">
        <f t="shared" si="54"/>
        <v>1.1955601984852442</v>
      </c>
      <c r="AB76" s="170">
        <f t="shared" si="62"/>
        <v>1.1724497460770741E-2</v>
      </c>
    </row>
    <row r="77" spans="1:28" x14ac:dyDescent="0.25">
      <c r="A77" s="56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x14ac:dyDescent="0.25">
      <c r="A78" s="56"/>
      <c r="B78" s="154" t="s">
        <v>68</v>
      </c>
      <c r="C78" s="176">
        <f t="shared" ref="C78:H78" si="65">C79+C82</f>
        <v>109538</v>
      </c>
      <c r="D78" s="176">
        <f t="shared" si="65"/>
        <v>29634</v>
      </c>
      <c r="E78" s="176">
        <f t="shared" si="65"/>
        <v>53192</v>
      </c>
      <c r="F78" s="176">
        <f t="shared" si="65"/>
        <v>82780</v>
      </c>
      <c r="G78" s="176">
        <f t="shared" si="65"/>
        <v>86011</v>
      </c>
      <c r="H78" s="176">
        <f t="shared" si="65"/>
        <v>98362</v>
      </c>
      <c r="I78" s="177">
        <f>IFERROR(H78/G78-1,"-")</f>
        <v>0.14359791189499016</v>
      </c>
      <c r="J78" s="177">
        <f>IFERROR(H78/C78-1,"-")</f>
        <v>-0.10202851978308902</v>
      </c>
      <c r="K78" s="177">
        <f>H78/H$8</f>
        <v>0.15631401378446713</v>
      </c>
      <c r="L78" s="176">
        <f t="shared" ref="L78:Q78" si="66">L79+L82</f>
        <v>419129</v>
      </c>
      <c r="M78" s="176">
        <f t="shared" si="66"/>
        <v>128814</v>
      </c>
      <c r="N78" s="176">
        <f t="shared" si="66"/>
        <v>157552</v>
      </c>
      <c r="O78" s="176">
        <f t="shared" si="66"/>
        <v>391658</v>
      </c>
      <c r="P78" s="176">
        <f t="shared" si="66"/>
        <v>460097</v>
      </c>
      <c r="Q78" s="176">
        <f t="shared" si="66"/>
        <v>525364</v>
      </c>
      <c r="R78" s="177">
        <f>IFERROR(Q78/P78-1,"-")</f>
        <v>0.14185486973399097</v>
      </c>
      <c r="S78" s="177">
        <f>IFERROR(Q78/L78-1,"-")</f>
        <v>0.25346611663712126</v>
      </c>
      <c r="T78" s="177">
        <f>Q78/Q$8</f>
        <v>0.17773498554070458</v>
      </c>
      <c r="U78" s="176">
        <f>U79+U82</f>
        <v>528667</v>
      </c>
      <c r="V78" s="176">
        <f>V79+V82</f>
        <v>210744</v>
      </c>
      <c r="W78" s="176">
        <f>W79+W82</f>
        <v>474438</v>
      </c>
      <c r="X78" s="176">
        <f>X79+X82</f>
        <v>546108</v>
      </c>
      <c r="Y78" s="176">
        <f>Y79+Y82</f>
        <v>623726</v>
      </c>
      <c r="Z78" s="177">
        <f>IFERROR(Y78/X78-1,"-")</f>
        <v>0.14212939565067706</v>
      </c>
      <c r="AA78" s="177">
        <f t="shared" ref="AA78:AA90" si="67">IFERROR(Y78/U78-1,"-")</f>
        <v>0.17980883996920549</v>
      </c>
      <c r="AB78" s="177">
        <f>Y78/Y$8</f>
        <v>0.17397520824134491</v>
      </c>
    </row>
    <row r="79" spans="1:28" x14ac:dyDescent="0.25">
      <c r="A79" s="56"/>
      <c r="B79" s="157" t="s">
        <v>97</v>
      </c>
      <c r="C79" s="158">
        <v>49639</v>
      </c>
      <c r="D79" s="158">
        <v>12462</v>
      </c>
      <c r="E79" s="158">
        <v>31855</v>
      </c>
      <c r="F79" s="158">
        <v>43446</v>
      </c>
      <c r="G79" s="158">
        <v>43583</v>
      </c>
      <c r="H79" s="158">
        <v>48477</v>
      </c>
      <c r="I79" s="159">
        <f>IFERROR(H79/G79-1,"-")</f>
        <v>0.11229148980106918</v>
      </c>
      <c r="J79" s="160">
        <f>IFERROR(H79/C79-1,"-")</f>
        <v>-2.3409013074397134E-2</v>
      </c>
      <c r="K79" s="159">
        <f>H79/H$8</f>
        <v>7.7038230680848432E-2</v>
      </c>
      <c r="L79" s="158">
        <v>195770</v>
      </c>
      <c r="M79" s="158">
        <v>58856</v>
      </c>
      <c r="N79" s="158">
        <v>89810</v>
      </c>
      <c r="O79" s="158">
        <v>198119</v>
      </c>
      <c r="P79" s="158">
        <v>203669</v>
      </c>
      <c r="Q79" s="158">
        <v>213191</v>
      </c>
      <c r="R79" s="159">
        <f>IFERROR(Q79/P79-1,"-")</f>
        <v>4.6752328533061105E-2</v>
      </c>
      <c r="S79" s="160">
        <f>IFERROR(Q79/L79-1,"-")</f>
        <v>8.8987076671604326E-2</v>
      </c>
      <c r="T79" s="159">
        <f>Q79/Q$8</f>
        <v>7.2124278219307655E-2</v>
      </c>
      <c r="U79" s="158">
        <v>245409</v>
      </c>
      <c r="V79" s="158">
        <v>121665</v>
      </c>
      <c r="W79" s="158">
        <v>241565</v>
      </c>
      <c r="X79" s="158">
        <v>247252</v>
      </c>
      <c r="Y79" s="158">
        <v>261668</v>
      </c>
      <c r="Z79" s="159">
        <f>IFERROR(Y79/X79-1,"-")</f>
        <v>5.8304887321437349E-2</v>
      </c>
      <c r="AA79" s="160">
        <f t="shared" si="67"/>
        <v>6.6252663920231214E-2</v>
      </c>
      <c r="AB79" s="159">
        <f>Y79/Y$8</f>
        <v>7.2986767891824678E-2</v>
      </c>
    </row>
    <row r="80" spans="1:28" x14ac:dyDescent="0.25">
      <c r="A80" s="56"/>
      <c r="B80" s="162" t="s">
        <v>103</v>
      </c>
      <c r="C80" s="163">
        <v>17202</v>
      </c>
      <c r="D80" s="163">
        <v>5678</v>
      </c>
      <c r="E80" s="163">
        <v>20326</v>
      </c>
      <c r="F80" s="163">
        <v>26841</v>
      </c>
      <c r="G80" s="163">
        <v>27062</v>
      </c>
      <c r="H80" s="163">
        <v>25995</v>
      </c>
      <c r="I80" s="164">
        <f>IFERROR(H80/G80-1,"-")</f>
        <v>-3.9427980193629475E-2</v>
      </c>
      <c r="J80" s="165">
        <f>IFERROR(H80/C80-1,"-")</f>
        <v>0.51116149284966861</v>
      </c>
      <c r="K80" s="164">
        <f>H80/H$8</f>
        <v>4.1310493771245224E-2</v>
      </c>
      <c r="L80" s="163">
        <v>25642</v>
      </c>
      <c r="M80" s="163">
        <v>9996</v>
      </c>
      <c r="N80" s="163">
        <v>20015</v>
      </c>
      <c r="O80" s="163">
        <v>31904</v>
      </c>
      <c r="P80" s="163">
        <v>26216</v>
      </c>
      <c r="Q80" s="163">
        <v>37813</v>
      </c>
      <c r="R80" s="164">
        <f>IFERROR(Q80/P80-1,"-")</f>
        <v>0.44236344217271895</v>
      </c>
      <c r="S80" s="165">
        <f>IFERROR(Q80/L80-1,"-")</f>
        <v>0.47465096326339595</v>
      </c>
      <c r="T80" s="164">
        <f>Q80/Q$8</f>
        <v>1.2792450583311119E-2</v>
      </c>
      <c r="U80" s="163">
        <v>42844</v>
      </c>
      <c r="V80" s="163">
        <v>40341</v>
      </c>
      <c r="W80" s="163">
        <v>58745</v>
      </c>
      <c r="X80" s="163">
        <v>53278</v>
      </c>
      <c r="Y80" s="163">
        <v>63808</v>
      </c>
      <c r="Z80" s="164">
        <f>IFERROR(Y80/X80-1,"-")</f>
        <v>0.19764255414993048</v>
      </c>
      <c r="AA80" s="165">
        <f t="shared" si="67"/>
        <v>0.48931005508355896</v>
      </c>
      <c r="AB80" s="164">
        <f>Y80/Y$8</f>
        <v>1.7797895369863908E-2</v>
      </c>
    </row>
    <row r="81" spans="1:28" x14ac:dyDescent="0.25">
      <c r="A81" s="56"/>
      <c r="B81" s="162" t="s">
        <v>100</v>
      </c>
      <c r="C81" s="163">
        <v>32437</v>
      </c>
      <c r="D81" s="163">
        <v>6784</v>
      </c>
      <c r="E81" s="163">
        <v>11529</v>
      </c>
      <c r="F81" s="163">
        <v>16605</v>
      </c>
      <c r="G81" s="163">
        <v>16521</v>
      </c>
      <c r="H81" s="163">
        <v>22482</v>
      </c>
      <c r="I81" s="164">
        <f>IFERROR(H81/G81-1,"-")</f>
        <v>0.36081351007808249</v>
      </c>
      <c r="J81" s="165">
        <f>IFERROR(H81/C81-1,"-")</f>
        <v>-0.30690261121558715</v>
      </c>
      <c r="K81" s="164">
        <f>H81/H$8</f>
        <v>3.5727736909603201E-2</v>
      </c>
      <c r="L81" s="163">
        <v>170128</v>
      </c>
      <c r="M81" s="163">
        <v>48860</v>
      </c>
      <c r="N81" s="163">
        <v>69795</v>
      </c>
      <c r="O81" s="163">
        <v>166215</v>
      </c>
      <c r="P81" s="163">
        <v>177453</v>
      </c>
      <c r="Q81" s="163">
        <v>175378</v>
      </c>
      <c r="R81" s="164">
        <f>IFERROR(Q81/P81-1,"-")</f>
        <v>-1.1693237082495034E-2</v>
      </c>
      <c r="S81" s="165">
        <f>IFERROR(Q81/L81-1,"-")</f>
        <v>3.0859117840684736E-2</v>
      </c>
      <c r="T81" s="164">
        <f>Q81/Q$8</f>
        <v>5.9331827635996544E-2</v>
      </c>
      <c r="U81" s="163">
        <v>202565</v>
      </c>
      <c r="V81" s="163">
        <v>81324</v>
      </c>
      <c r="W81" s="163">
        <v>182820</v>
      </c>
      <c r="X81" s="163">
        <v>193974</v>
      </c>
      <c r="Y81" s="163">
        <v>197860</v>
      </c>
      <c r="Z81" s="164">
        <f>IFERROR(Y81/X81-1,"-")</f>
        <v>2.0033612752224483E-2</v>
      </c>
      <c r="AA81" s="165">
        <f t="shared" si="67"/>
        <v>-2.3227112284945561E-2</v>
      </c>
      <c r="AB81" s="164">
        <f>Y81/Y$8</f>
        <v>5.5188872521960773E-2</v>
      </c>
    </row>
    <row r="82" spans="1:28" x14ac:dyDescent="0.25">
      <c r="A82" s="56"/>
      <c r="B82" s="157" t="s">
        <v>107</v>
      </c>
      <c r="C82" s="158">
        <v>59899</v>
      </c>
      <c r="D82" s="158">
        <v>17172</v>
      </c>
      <c r="E82" s="158">
        <v>21337</v>
      </c>
      <c r="F82" s="158">
        <v>39334</v>
      </c>
      <c r="G82" s="158">
        <v>42428</v>
      </c>
      <c r="H82" s="158">
        <v>49885</v>
      </c>
      <c r="I82" s="159">
        <f>IFERROR(H82/G82-1,"-")</f>
        <v>0.17575657584613924</v>
      </c>
      <c r="J82" s="160">
        <f>IFERROR(H82/C82-1,"-")</f>
        <v>-0.16718142206046849</v>
      </c>
      <c r="K82" s="159">
        <f>H82/H$8</f>
        <v>7.9275783103618699E-2</v>
      </c>
      <c r="L82" s="158">
        <v>223359</v>
      </c>
      <c r="M82" s="158">
        <v>69958</v>
      </c>
      <c r="N82" s="158">
        <v>67742</v>
      </c>
      <c r="O82" s="158">
        <v>193539</v>
      </c>
      <c r="P82" s="158">
        <v>256428</v>
      </c>
      <c r="Q82" s="158">
        <v>312173</v>
      </c>
      <c r="R82" s="159">
        <f>IFERROR(Q82/P82-1,"-")</f>
        <v>0.21739045658040457</v>
      </c>
      <c r="S82" s="160">
        <f>IFERROR(Q82/L82-1,"-")</f>
        <v>0.39762892921261295</v>
      </c>
      <c r="T82" s="159">
        <f>Q82/Q$8</f>
        <v>0.10561070732139692</v>
      </c>
      <c r="U82" s="158">
        <v>283258</v>
      </c>
      <c r="V82" s="158">
        <v>89079</v>
      </c>
      <c r="W82" s="158">
        <v>232873</v>
      </c>
      <c r="X82" s="158">
        <v>298856</v>
      </c>
      <c r="Y82" s="158">
        <v>362058</v>
      </c>
      <c r="Z82" s="159">
        <f>IFERROR(Y82/X82-1,"-")</f>
        <v>0.21147977621329339</v>
      </c>
      <c r="AA82" s="160">
        <f t="shared" si="67"/>
        <v>0.27819161329953612</v>
      </c>
      <c r="AB82" s="159">
        <f>Y82/Y$8</f>
        <v>0.10098844034952023</v>
      </c>
    </row>
    <row r="83" spans="1:28" s="56" customFormat="1" x14ac:dyDescent="0.25">
      <c r="B83" s="162" t="s">
        <v>110</v>
      </c>
      <c r="C83" s="163">
        <v>7680</v>
      </c>
      <c r="D83" s="163">
        <v>2354</v>
      </c>
      <c r="E83" s="163">
        <v>2390</v>
      </c>
      <c r="F83" s="163">
        <v>4530</v>
      </c>
      <c r="G83" s="163">
        <v>5767</v>
      </c>
      <c r="H83" s="163">
        <v>7540</v>
      </c>
      <c r="I83" s="164">
        <f t="shared" ref="I83:I90" si="68">IFERROR(H83/G83-1,"-")</f>
        <v>0.30743887636552802</v>
      </c>
      <c r="J83" s="165">
        <f t="shared" ref="J83:J90" si="69">IFERROR(H83/C83-1,"-")</f>
        <v>-1.822916666666663E-2</v>
      </c>
      <c r="K83" s="164">
        <f t="shared" ref="K83:K90" si="70">H83/H$8</f>
        <v>1.1982347491255587E-2</v>
      </c>
      <c r="L83" s="163">
        <v>44500</v>
      </c>
      <c r="M83" s="163">
        <v>14348</v>
      </c>
      <c r="N83" s="163">
        <v>6703</v>
      </c>
      <c r="O83" s="163">
        <v>45660</v>
      </c>
      <c r="P83" s="163">
        <v>61002</v>
      </c>
      <c r="Q83" s="163">
        <v>72719</v>
      </c>
      <c r="R83" s="164">
        <f t="shared" ref="R83:R90" si="71">IFERROR(Q83/P83-1,"-")</f>
        <v>0.19207566965017531</v>
      </c>
      <c r="S83" s="165">
        <f t="shared" ref="S83:S90" si="72">IFERROR(Q83/L83-1,"-")</f>
        <v>0.63413483146067406</v>
      </c>
      <c r="T83" s="164">
        <f t="shared" ref="T83:T90" si="73">Q83/Q$8</f>
        <v>2.4601439028053874E-2</v>
      </c>
      <c r="U83" s="163">
        <v>52180</v>
      </c>
      <c r="V83" s="163">
        <v>9093</v>
      </c>
      <c r="W83" s="163">
        <v>50190</v>
      </c>
      <c r="X83" s="163">
        <v>66769</v>
      </c>
      <c r="Y83" s="163">
        <v>80259</v>
      </c>
      <c r="Z83" s="164">
        <f t="shared" ref="Z83:Z90" si="74">IFERROR(Y83/X83-1,"-")</f>
        <v>0.2020398688013898</v>
      </c>
      <c r="AA83" s="165">
        <f t="shared" si="67"/>
        <v>0.53811805289382897</v>
      </c>
      <c r="AB83" s="164">
        <f t="shared" ref="AB83:AB90" si="75">Y83/Y$8</f>
        <v>2.2386554734357876E-2</v>
      </c>
    </row>
    <row r="84" spans="1:28" s="56" customFormat="1" x14ac:dyDescent="0.25">
      <c r="B84" s="162" t="s">
        <v>113</v>
      </c>
      <c r="C84" s="163">
        <v>16282</v>
      </c>
      <c r="D84" s="163">
        <v>4887</v>
      </c>
      <c r="E84" s="163">
        <v>4739</v>
      </c>
      <c r="F84" s="163">
        <v>9794</v>
      </c>
      <c r="G84" s="163">
        <v>11235</v>
      </c>
      <c r="H84" s="163">
        <v>11863</v>
      </c>
      <c r="I84" s="164">
        <f t="shared" si="68"/>
        <v>5.5896751223853958E-2</v>
      </c>
      <c r="J84" s="165">
        <f t="shared" si="69"/>
        <v>-0.27140400442206114</v>
      </c>
      <c r="K84" s="164">
        <f t="shared" si="70"/>
        <v>1.8852332664292447E-2</v>
      </c>
      <c r="L84" s="163">
        <v>96480</v>
      </c>
      <c r="M84" s="163">
        <v>25551</v>
      </c>
      <c r="N84" s="163">
        <v>19966</v>
      </c>
      <c r="O84" s="163">
        <v>64520</v>
      </c>
      <c r="P84" s="163">
        <v>75671</v>
      </c>
      <c r="Q84" s="163">
        <v>85108</v>
      </c>
      <c r="R84" s="164">
        <f t="shared" si="71"/>
        <v>0.1247109196389633</v>
      </c>
      <c r="S84" s="165">
        <f t="shared" si="72"/>
        <v>-0.11786898839137649</v>
      </c>
      <c r="T84" s="164">
        <f t="shared" si="73"/>
        <v>2.8792740175189555E-2</v>
      </c>
      <c r="U84" s="163">
        <v>112762</v>
      </c>
      <c r="V84" s="163">
        <v>24705</v>
      </c>
      <c r="W84" s="163">
        <v>74314</v>
      </c>
      <c r="X84" s="163">
        <v>86906</v>
      </c>
      <c r="Y84" s="163">
        <v>96971</v>
      </c>
      <c r="Z84" s="164">
        <f t="shared" si="74"/>
        <v>0.11581478839205572</v>
      </c>
      <c r="AA84" s="165">
        <f t="shared" si="67"/>
        <v>-0.14003831077845375</v>
      </c>
      <c r="AB84" s="164">
        <f t="shared" si="75"/>
        <v>2.7048014542237226E-2</v>
      </c>
    </row>
    <row r="85" spans="1:28" x14ac:dyDescent="0.25">
      <c r="A85" s="56"/>
      <c r="B85" s="162" t="s">
        <v>116</v>
      </c>
      <c r="C85" s="163">
        <v>4427</v>
      </c>
      <c r="D85" s="163">
        <v>1534</v>
      </c>
      <c r="E85" s="163">
        <v>4038</v>
      </c>
      <c r="F85" s="163">
        <v>4906</v>
      </c>
      <c r="G85" s="163">
        <v>4559</v>
      </c>
      <c r="H85" s="163">
        <v>5066</v>
      </c>
      <c r="I85" s="164">
        <f t="shared" si="68"/>
        <v>0.11120859837683694</v>
      </c>
      <c r="J85" s="165">
        <f t="shared" si="69"/>
        <v>0.1443415405466455</v>
      </c>
      <c r="K85" s="164">
        <f t="shared" si="70"/>
        <v>8.0507390438595231E-3</v>
      </c>
      <c r="L85" s="163">
        <v>13285</v>
      </c>
      <c r="M85" s="163">
        <v>4860</v>
      </c>
      <c r="N85" s="163">
        <v>8281</v>
      </c>
      <c r="O85" s="163">
        <v>16360</v>
      </c>
      <c r="P85" s="163">
        <v>26786</v>
      </c>
      <c r="Q85" s="163">
        <v>39965</v>
      </c>
      <c r="R85" s="164">
        <f t="shared" si="71"/>
        <v>0.49201075188531318</v>
      </c>
      <c r="S85" s="165">
        <f t="shared" si="72"/>
        <v>2.0082800150545728</v>
      </c>
      <c r="T85" s="164">
        <f t="shared" si="73"/>
        <v>1.352048997863245E-2</v>
      </c>
      <c r="U85" s="163">
        <v>17712</v>
      </c>
      <c r="V85" s="163">
        <v>12319</v>
      </c>
      <c r="W85" s="163">
        <v>21266</v>
      </c>
      <c r="X85" s="163">
        <v>31345</v>
      </c>
      <c r="Y85" s="163">
        <v>45031</v>
      </c>
      <c r="Z85" s="164">
        <f t="shared" si="74"/>
        <v>0.43662466103046738</v>
      </c>
      <c r="AA85" s="165">
        <f t="shared" si="67"/>
        <v>1.5424006323396569</v>
      </c>
      <c r="AB85" s="164">
        <f t="shared" si="75"/>
        <v>1.2560447379644272E-2</v>
      </c>
    </row>
    <row r="86" spans="1:28" x14ac:dyDescent="0.25">
      <c r="A86" s="56"/>
      <c r="B86" s="162" t="s">
        <v>123</v>
      </c>
      <c r="C86" s="163">
        <v>1631</v>
      </c>
      <c r="D86" s="163">
        <v>251</v>
      </c>
      <c r="E86" s="163">
        <v>519</v>
      </c>
      <c r="F86" s="163">
        <v>906</v>
      </c>
      <c r="G86" s="163">
        <v>907</v>
      </c>
      <c r="H86" s="163">
        <v>1190</v>
      </c>
      <c r="I86" s="164">
        <f t="shared" si="68"/>
        <v>0.3120176405733186</v>
      </c>
      <c r="J86" s="165">
        <f t="shared" si="69"/>
        <v>-0.27038626609442062</v>
      </c>
      <c r="K86" s="164">
        <f t="shared" si="70"/>
        <v>1.8911131982220358E-3</v>
      </c>
      <c r="L86" s="163">
        <v>3653</v>
      </c>
      <c r="M86" s="163">
        <v>1127</v>
      </c>
      <c r="N86" s="163">
        <v>1963</v>
      </c>
      <c r="O86" s="163">
        <v>3498</v>
      </c>
      <c r="P86" s="163">
        <v>5016</v>
      </c>
      <c r="Q86" s="163">
        <v>9413</v>
      </c>
      <c r="R86" s="164">
        <f t="shared" si="71"/>
        <v>0.87659489633173848</v>
      </c>
      <c r="S86" s="165">
        <f t="shared" si="72"/>
        <v>1.5767862031207227</v>
      </c>
      <c r="T86" s="164">
        <f t="shared" si="73"/>
        <v>3.1844957379924244E-3</v>
      </c>
      <c r="U86" s="163">
        <v>5284</v>
      </c>
      <c r="V86" s="163">
        <v>2482</v>
      </c>
      <c r="W86" s="163">
        <v>4404</v>
      </c>
      <c r="X86" s="163">
        <v>5923</v>
      </c>
      <c r="Y86" s="163">
        <v>10603</v>
      </c>
      <c r="Z86" s="164">
        <f t="shared" si="74"/>
        <v>0.79014013169002184</v>
      </c>
      <c r="AA86" s="165">
        <f t="shared" si="67"/>
        <v>1.0066237698713096</v>
      </c>
      <c r="AB86" s="164">
        <f t="shared" si="75"/>
        <v>2.9574831464184272E-3</v>
      </c>
    </row>
    <row r="87" spans="1:28" x14ac:dyDescent="0.25">
      <c r="A87" s="56"/>
      <c r="B87" s="162" t="s">
        <v>119</v>
      </c>
      <c r="C87" s="163">
        <v>843</v>
      </c>
      <c r="D87" s="163">
        <v>206</v>
      </c>
      <c r="E87" s="163">
        <v>432</v>
      </c>
      <c r="F87" s="163">
        <v>733</v>
      </c>
      <c r="G87" s="163">
        <v>605</v>
      </c>
      <c r="H87" s="163">
        <v>686</v>
      </c>
      <c r="I87" s="164">
        <f t="shared" si="68"/>
        <v>0.13388429752066111</v>
      </c>
      <c r="J87" s="165">
        <f t="shared" si="69"/>
        <v>-0.18623962040332143</v>
      </c>
      <c r="K87" s="164">
        <f t="shared" si="70"/>
        <v>1.0901711377985853E-3</v>
      </c>
      <c r="L87" s="163">
        <v>3932</v>
      </c>
      <c r="M87" s="163">
        <v>1505</v>
      </c>
      <c r="N87" s="163">
        <v>2725</v>
      </c>
      <c r="O87" s="163">
        <v>3288</v>
      </c>
      <c r="P87" s="163">
        <v>4621</v>
      </c>
      <c r="Q87" s="163">
        <v>5897</v>
      </c>
      <c r="R87" s="164">
        <f t="shared" si="71"/>
        <v>0.27613070763903913</v>
      </c>
      <c r="S87" s="165">
        <f t="shared" si="72"/>
        <v>0.49974567650050861</v>
      </c>
      <c r="T87" s="164">
        <f t="shared" si="73"/>
        <v>1.9950038634804343E-3</v>
      </c>
      <c r="U87" s="163">
        <v>4775</v>
      </c>
      <c r="V87" s="163">
        <v>3157</v>
      </c>
      <c r="W87" s="163">
        <v>4021</v>
      </c>
      <c r="X87" s="163">
        <v>5226</v>
      </c>
      <c r="Y87" s="163">
        <v>6583</v>
      </c>
      <c r="Z87" s="164">
        <f t="shared" si="74"/>
        <v>0.25966322234978945</v>
      </c>
      <c r="AA87" s="165">
        <f t="shared" si="67"/>
        <v>0.37863874345549742</v>
      </c>
      <c r="AB87" s="164">
        <f t="shared" si="75"/>
        <v>1.8361889609424227E-3</v>
      </c>
    </row>
    <row r="88" spans="1:28" x14ac:dyDescent="0.25">
      <c r="A88" s="56"/>
      <c r="B88" s="162" t="s">
        <v>128</v>
      </c>
      <c r="C88" s="163">
        <v>667</v>
      </c>
      <c r="D88" s="163">
        <v>282</v>
      </c>
      <c r="E88" s="163">
        <v>161</v>
      </c>
      <c r="F88" s="163">
        <v>315</v>
      </c>
      <c r="G88" s="163">
        <v>333</v>
      </c>
      <c r="H88" s="163">
        <v>375</v>
      </c>
      <c r="I88" s="164">
        <f t="shared" si="68"/>
        <v>0.12612612612612617</v>
      </c>
      <c r="J88" s="165">
        <f t="shared" si="69"/>
        <v>-0.43778110944527737</v>
      </c>
      <c r="K88" s="164">
        <f t="shared" si="70"/>
        <v>5.959390330531625E-4</v>
      </c>
      <c r="L88" s="163">
        <v>2162</v>
      </c>
      <c r="M88" s="163">
        <v>1418</v>
      </c>
      <c r="N88" s="163">
        <v>282</v>
      </c>
      <c r="O88" s="163">
        <v>1933</v>
      </c>
      <c r="P88" s="163">
        <v>2480</v>
      </c>
      <c r="Q88" s="163">
        <v>2401</v>
      </c>
      <c r="R88" s="164">
        <f t="shared" si="71"/>
        <v>-3.1854838709677424E-2</v>
      </c>
      <c r="S88" s="165">
        <f t="shared" si="72"/>
        <v>0.11054579093432015</v>
      </c>
      <c r="T88" s="164">
        <f t="shared" si="73"/>
        <v>8.1227815435247117E-4</v>
      </c>
      <c r="U88" s="163">
        <v>2829</v>
      </c>
      <c r="V88" s="163">
        <v>443</v>
      </c>
      <c r="W88" s="163">
        <v>2248</v>
      </c>
      <c r="X88" s="163">
        <v>2813</v>
      </c>
      <c r="Y88" s="163">
        <v>2776</v>
      </c>
      <c r="Z88" s="164">
        <f t="shared" si="74"/>
        <v>-1.315321720583007E-2</v>
      </c>
      <c r="AA88" s="165">
        <f t="shared" si="67"/>
        <v>-1.8734535171438638E-2</v>
      </c>
      <c r="AB88" s="164">
        <f t="shared" si="75"/>
        <v>7.7430663156253458E-4</v>
      </c>
    </row>
    <row r="89" spans="1:28" x14ac:dyDescent="0.25">
      <c r="A89" s="56"/>
      <c r="B89" s="162" t="s">
        <v>131</v>
      </c>
      <c r="C89" s="163">
        <v>1655</v>
      </c>
      <c r="D89" s="163">
        <v>390</v>
      </c>
      <c r="E89" s="163">
        <v>170</v>
      </c>
      <c r="F89" s="163">
        <v>454</v>
      </c>
      <c r="G89" s="163">
        <v>467</v>
      </c>
      <c r="H89" s="163">
        <v>417</v>
      </c>
      <c r="I89" s="164">
        <f t="shared" si="68"/>
        <v>-0.10706638115631695</v>
      </c>
      <c r="J89" s="165">
        <f t="shared" si="69"/>
        <v>-0.74803625377643512</v>
      </c>
      <c r="K89" s="164">
        <f t="shared" si="70"/>
        <v>6.626842047551167E-4</v>
      </c>
      <c r="L89" s="163">
        <v>2897</v>
      </c>
      <c r="M89" s="163">
        <v>1915</v>
      </c>
      <c r="N89" s="163">
        <v>286</v>
      </c>
      <c r="O89" s="163">
        <v>1829</v>
      </c>
      <c r="P89" s="163">
        <v>2565</v>
      </c>
      <c r="Q89" s="163">
        <v>2963</v>
      </c>
      <c r="R89" s="164">
        <f t="shared" si="71"/>
        <v>0.15516569200779728</v>
      </c>
      <c r="S89" s="165">
        <f t="shared" si="72"/>
        <v>2.278218847083191E-2</v>
      </c>
      <c r="T89" s="164">
        <f t="shared" si="73"/>
        <v>1.0024074016436368E-3</v>
      </c>
      <c r="U89" s="163">
        <v>4552</v>
      </c>
      <c r="V89" s="163">
        <v>456</v>
      </c>
      <c r="W89" s="163">
        <v>2283</v>
      </c>
      <c r="X89" s="163">
        <v>3032</v>
      </c>
      <c r="Y89" s="163">
        <v>3380</v>
      </c>
      <c r="Z89" s="164">
        <f t="shared" si="74"/>
        <v>0.11477572559366744</v>
      </c>
      <c r="AA89" s="165">
        <f t="shared" si="67"/>
        <v>-0.25746924428822493</v>
      </c>
      <c r="AB89" s="164">
        <f t="shared" si="75"/>
        <v>9.4277968828579504E-4</v>
      </c>
    </row>
    <row r="90" spans="1:28" x14ac:dyDescent="0.25">
      <c r="A90" s="56"/>
      <c r="B90" s="168" t="s">
        <v>145</v>
      </c>
      <c r="C90" s="169">
        <f t="shared" ref="C90:H90" si="76">C82-SUM(C83:C89)</f>
        <v>26714</v>
      </c>
      <c r="D90" s="169">
        <f t="shared" si="76"/>
        <v>7268</v>
      </c>
      <c r="E90" s="169">
        <f t="shared" si="76"/>
        <v>8888</v>
      </c>
      <c r="F90" s="169">
        <f t="shared" si="76"/>
        <v>17696</v>
      </c>
      <c r="G90" s="169">
        <f t="shared" si="76"/>
        <v>18555</v>
      </c>
      <c r="H90" s="169">
        <f t="shared" si="76"/>
        <v>22748</v>
      </c>
      <c r="I90" s="170">
        <f t="shared" si="68"/>
        <v>0.22597682565346267</v>
      </c>
      <c r="J90" s="171">
        <f t="shared" si="69"/>
        <v>-0.14846148087145317</v>
      </c>
      <c r="K90" s="170">
        <f t="shared" si="70"/>
        <v>3.615045633038224E-2</v>
      </c>
      <c r="L90" s="169">
        <f t="shared" ref="L90:Q90" si="77">L82-SUM(L83:L89)</f>
        <v>56450</v>
      </c>
      <c r="M90" s="169">
        <f t="shared" si="77"/>
        <v>19234</v>
      </c>
      <c r="N90" s="169">
        <f t="shared" si="77"/>
        <v>27536</v>
      </c>
      <c r="O90" s="169">
        <f t="shared" si="77"/>
        <v>56451</v>
      </c>
      <c r="P90" s="169">
        <f t="shared" si="77"/>
        <v>78287</v>
      </c>
      <c r="Q90" s="169">
        <f t="shared" si="77"/>
        <v>93707</v>
      </c>
      <c r="R90" s="170">
        <f t="shared" si="71"/>
        <v>0.19696756805088977</v>
      </c>
      <c r="S90" s="171">
        <f t="shared" si="72"/>
        <v>0.65999999999999992</v>
      </c>
      <c r="T90" s="170">
        <f t="shared" si="73"/>
        <v>3.1701852982052067E-2</v>
      </c>
      <c r="U90" s="169">
        <f>U82-SUM(U83:U89)</f>
        <v>83164</v>
      </c>
      <c r="V90" s="169">
        <f>V82-SUM(V83:V89)</f>
        <v>36424</v>
      </c>
      <c r="W90" s="169">
        <f>W82-SUM(W83:W89)</f>
        <v>74147</v>
      </c>
      <c r="X90" s="169">
        <f>X82-SUM(X83:X89)</f>
        <v>96842</v>
      </c>
      <c r="Y90" s="169">
        <f>Y82-SUM(Y83:Y89)</f>
        <v>116455</v>
      </c>
      <c r="Z90" s="170">
        <f t="shared" si="74"/>
        <v>0.20252576361496044</v>
      </c>
      <c r="AA90" s="171">
        <f t="shared" si="67"/>
        <v>0.40030542061468899</v>
      </c>
      <c r="AB90" s="170">
        <f t="shared" si="75"/>
        <v>3.2482665266071672E-2</v>
      </c>
    </row>
    <row r="91" spans="1:28" x14ac:dyDescent="0.25">
      <c r="A91" s="56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x14ac:dyDescent="0.25">
      <c r="A92" s="56"/>
      <c r="B92" s="154" t="s">
        <v>68</v>
      </c>
      <c r="C92" s="176">
        <f t="shared" ref="C92:H92" si="78">C93+C96</f>
        <v>10391</v>
      </c>
      <c r="D92" s="176">
        <f t="shared" si="78"/>
        <v>4061</v>
      </c>
      <c r="E92" s="176">
        <f t="shared" si="78"/>
        <v>0</v>
      </c>
      <c r="F92" s="176">
        <f t="shared" si="78"/>
        <v>3393</v>
      </c>
      <c r="G92" s="176">
        <f t="shared" si="78"/>
        <v>5194</v>
      </c>
      <c r="H92" s="176">
        <f t="shared" si="78"/>
        <v>6178</v>
      </c>
      <c r="I92" s="177">
        <f>IFERROR(H92/G92-1,"-")</f>
        <v>0.18944936465152096</v>
      </c>
      <c r="J92" s="177">
        <f>IFERROR(H92/C92-1,"-")</f>
        <v>-0.40544702146087963</v>
      </c>
      <c r="K92" s="177">
        <f>H92/H$8</f>
        <v>9.8178969232065021E-3</v>
      </c>
      <c r="L92" s="176">
        <f t="shared" ref="L92:Q92" si="79">L93+L96</f>
        <v>33709</v>
      </c>
      <c r="M92" s="176">
        <f t="shared" si="79"/>
        <v>8693</v>
      </c>
      <c r="N92" s="176">
        <f t="shared" si="79"/>
        <v>0</v>
      </c>
      <c r="O92" s="176">
        <f t="shared" si="79"/>
        <v>25644</v>
      </c>
      <c r="P92" s="176">
        <f t="shared" si="79"/>
        <v>34429</v>
      </c>
      <c r="Q92" s="176">
        <f t="shared" si="79"/>
        <v>40518</v>
      </c>
      <c r="R92" s="177">
        <f>IFERROR(Q92/P92-1,"-")</f>
        <v>0.17685671962589677</v>
      </c>
      <c r="S92" s="177">
        <f>IFERROR(Q92/L92-1,"-")</f>
        <v>0.20199353288439292</v>
      </c>
      <c r="T92" s="177">
        <f>Q92/Q$8</f>
        <v>1.3707574451500804E-2</v>
      </c>
      <c r="U92" s="176">
        <f>U93+U96</f>
        <v>44100</v>
      </c>
      <c r="V92" s="176">
        <f>V93+V96</f>
        <v>24453</v>
      </c>
      <c r="W92" s="176">
        <f>W93+W96</f>
        <v>41481</v>
      </c>
      <c r="X92" s="176">
        <f>X93+X96</f>
        <v>48608</v>
      </c>
      <c r="Y92" s="176">
        <f>Y93+Y96</f>
        <v>46696</v>
      </c>
      <c r="Z92" s="177">
        <f>IFERROR(Y92/X92-1,"-")</f>
        <v>-3.9335088874259405E-2</v>
      </c>
      <c r="AA92" s="177">
        <f t="shared" ref="AA92:AA104" si="80">IFERROR(Y92/U92-1,"-")</f>
        <v>5.8866213151927527E-2</v>
      </c>
      <c r="AB92" s="177">
        <f>Y92/Y$8</f>
        <v>1.3024864001240677E-2</v>
      </c>
    </row>
    <row r="93" spans="1:28" x14ac:dyDescent="0.25">
      <c r="A93" s="56"/>
      <c r="B93" s="157" t="s">
        <v>97</v>
      </c>
      <c r="C93" s="158">
        <v>7255</v>
      </c>
      <c r="D93" s="158">
        <v>2731</v>
      </c>
      <c r="E93" s="158">
        <v>0</v>
      </c>
      <c r="F93" s="158">
        <v>2663</v>
      </c>
      <c r="G93" s="158">
        <v>3564</v>
      </c>
      <c r="H93" s="158">
        <v>4493</v>
      </c>
      <c r="I93" s="159">
        <f>IFERROR(H93/G93-1,"-")</f>
        <v>0.260662177328844</v>
      </c>
      <c r="J93" s="160">
        <f>IFERROR(H93/C93-1,"-")</f>
        <v>-0.38070296347346655</v>
      </c>
      <c r="K93" s="159">
        <f>H93/H$8</f>
        <v>7.1401442013542911E-3</v>
      </c>
      <c r="L93" s="158">
        <v>22143</v>
      </c>
      <c r="M93" s="158">
        <v>4723</v>
      </c>
      <c r="N93" s="158">
        <v>0</v>
      </c>
      <c r="O93" s="158">
        <v>17928</v>
      </c>
      <c r="P93" s="158">
        <v>22563</v>
      </c>
      <c r="Q93" s="158">
        <v>24822</v>
      </c>
      <c r="R93" s="159">
        <f>IFERROR(Q93/P93-1,"-")</f>
        <v>0.10011966493817304</v>
      </c>
      <c r="S93" s="160">
        <f>IFERROR(Q93/L93-1,"-")</f>
        <v>0.12098631621731482</v>
      </c>
      <c r="T93" s="159">
        <f>Q93/Q$8</f>
        <v>8.3974878581162191E-3</v>
      </c>
      <c r="U93" s="158">
        <v>29398</v>
      </c>
      <c r="V93" s="158">
        <v>16085</v>
      </c>
      <c r="W93" s="158">
        <v>27294</v>
      </c>
      <c r="X93" s="158">
        <v>32685</v>
      </c>
      <c r="Y93" s="158">
        <v>29315</v>
      </c>
      <c r="Z93" s="159">
        <f>IFERROR(Y93/X93-1,"-")</f>
        <v>-0.1031054000305951</v>
      </c>
      <c r="AA93" s="160">
        <f t="shared" si="80"/>
        <v>-2.8233213143751268E-3</v>
      </c>
      <c r="AB93" s="159">
        <f>Y93/Y$8</f>
        <v>8.1768007580171834E-3</v>
      </c>
    </row>
    <row r="94" spans="1:28" x14ac:dyDescent="0.25">
      <c r="A94" s="56"/>
      <c r="B94" s="162" t="s">
        <v>103</v>
      </c>
      <c r="C94" s="163">
        <v>5336</v>
      </c>
      <c r="D94" s="163">
        <v>2063</v>
      </c>
      <c r="E94" s="163">
        <v>0</v>
      </c>
      <c r="F94" s="163">
        <v>1960</v>
      </c>
      <c r="G94" s="163">
        <v>2505</v>
      </c>
      <c r="H94" s="163">
        <v>3234</v>
      </c>
      <c r="I94" s="164">
        <f>IFERROR(H94/G94-1,"-")</f>
        <v>0.29101796407185621</v>
      </c>
      <c r="J94" s="165">
        <f>IFERROR(H94/C94-1,"-")</f>
        <v>-0.39392803598200898</v>
      </c>
      <c r="K94" s="164">
        <f>H94/H$8</f>
        <v>5.1393782210504739E-3</v>
      </c>
      <c r="L94" s="163">
        <v>9241</v>
      </c>
      <c r="M94" s="163">
        <v>2176</v>
      </c>
      <c r="N94" s="163">
        <v>0</v>
      </c>
      <c r="O94" s="163">
        <v>7721</v>
      </c>
      <c r="P94" s="163">
        <v>5043</v>
      </c>
      <c r="Q94" s="163">
        <v>5933</v>
      </c>
      <c r="R94" s="164">
        <f>IFERROR(Q94/P94-1,"-")</f>
        <v>0.17648225262740436</v>
      </c>
      <c r="S94" s="165">
        <f>IFERROR(Q94/L94-1,"-")</f>
        <v>-0.35796991667568445</v>
      </c>
      <c r="T94" s="164">
        <f>Q94/Q$8</f>
        <v>2.0071829611716832E-3</v>
      </c>
      <c r="U94" s="163">
        <v>14577</v>
      </c>
      <c r="V94" s="163">
        <v>8211</v>
      </c>
      <c r="W94" s="163">
        <v>12915</v>
      </c>
      <c r="X94" s="163">
        <v>10196</v>
      </c>
      <c r="Y94" s="163">
        <v>9167</v>
      </c>
      <c r="Z94" s="164">
        <f>IFERROR(Y94/X94-1,"-")</f>
        <v>-0.10092193016869355</v>
      </c>
      <c r="AA94" s="165">
        <f t="shared" si="80"/>
        <v>-0.37113260616038968</v>
      </c>
      <c r="AB94" s="164">
        <f>Y94/Y$8</f>
        <v>2.5569412433478944E-3</v>
      </c>
    </row>
    <row r="95" spans="1:28" x14ac:dyDescent="0.25">
      <c r="A95" s="56"/>
      <c r="B95" s="162" t="s">
        <v>100</v>
      </c>
      <c r="C95" s="163">
        <v>1919</v>
      </c>
      <c r="D95" s="163">
        <v>668</v>
      </c>
      <c r="E95" s="163">
        <v>0</v>
      </c>
      <c r="F95" s="163">
        <v>703</v>
      </c>
      <c r="G95" s="163">
        <v>1059</v>
      </c>
      <c r="H95" s="163">
        <v>1259</v>
      </c>
      <c r="I95" s="164">
        <f>IFERROR(H95/G95-1,"-")</f>
        <v>0.18885741265344658</v>
      </c>
      <c r="J95" s="165">
        <f>IFERROR(H95/C95-1,"-")</f>
        <v>-0.34392912975508072</v>
      </c>
      <c r="K95" s="164">
        <f>H95/H$8</f>
        <v>2.0007659803038176E-3</v>
      </c>
      <c r="L95" s="163">
        <v>12902</v>
      </c>
      <c r="M95" s="163">
        <v>2547</v>
      </c>
      <c r="N95" s="163">
        <v>0</v>
      </c>
      <c r="O95" s="163">
        <v>10207</v>
      </c>
      <c r="P95" s="163">
        <v>17520</v>
      </c>
      <c r="Q95" s="163">
        <v>18889</v>
      </c>
      <c r="R95" s="164">
        <f>IFERROR(Q95/P95-1,"-")</f>
        <v>7.8139269406392708E-2</v>
      </c>
      <c r="S95" s="165">
        <f>IFERROR(Q95/L95-1,"-")</f>
        <v>0.46403658347543009</v>
      </c>
      <c r="T95" s="164">
        <f>Q95/Q$8</f>
        <v>6.3903048969445354E-3</v>
      </c>
      <c r="U95" s="163">
        <v>14821</v>
      </c>
      <c r="V95" s="163">
        <v>7874</v>
      </c>
      <c r="W95" s="163">
        <v>14379</v>
      </c>
      <c r="X95" s="163">
        <v>22489</v>
      </c>
      <c r="Y95" s="163">
        <v>20148</v>
      </c>
      <c r="Z95" s="164">
        <f>IFERROR(Y95/X95-1,"-")</f>
        <v>-0.10409533549735428</v>
      </c>
      <c r="AA95" s="165">
        <f t="shared" si="80"/>
        <v>0.35942244113082777</v>
      </c>
      <c r="AB95" s="164">
        <f>Y95/Y$8</f>
        <v>5.6198595146692894E-3</v>
      </c>
    </row>
    <row r="96" spans="1:28" x14ac:dyDescent="0.25">
      <c r="A96" s="56"/>
      <c r="B96" s="157" t="s">
        <v>107</v>
      </c>
      <c r="C96" s="158">
        <v>3136</v>
      </c>
      <c r="D96" s="158">
        <v>1330</v>
      </c>
      <c r="E96" s="158">
        <v>0</v>
      </c>
      <c r="F96" s="158">
        <v>730</v>
      </c>
      <c r="G96" s="158">
        <v>1630</v>
      </c>
      <c r="H96" s="158">
        <v>1685</v>
      </c>
      <c r="I96" s="159">
        <f>IFERROR(H96/G96-1,"-")</f>
        <v>3.3742331288343586E-2</v>
      </c>
      <c r="J96" s="160">
        <f>IFERROR(H96/C96-1,"-")</f>
        <v>-0.46269132653061229</v>
      </c>
      <c r="K96" s="159">
        <f>H96/H$8</f>
        <v>2.6777527218522102E-3</v>
      </c>
      <c r="L96" s="158">
        <v>11566</v>
      </c>
      <c r="M96" s="158">
        <v>3970</v>
      </c>
      <c r="N96" s="158">
        <v>0</v>
      </c>
      <c r="O96" s="158">
        <v>7716</v>
      </c>
      <c r="P96" s="158">
        <v>11866</v>
      </c>
      <c r="Q96" s="158">
        <v>15696</v>
      </c>
      <c r="R96" s="159">
        <f>IFERROR(Q96/P96-1,"-")</f>
        <v>0.32277094218776337</v>
      </c>
      <c r="S96" s="160">
        <f>IFERROR(Q96/L96-1,"-")</f>
        <v>0.35708109977520319</v>
      </c>
      <c r="T96" s="159">
        <f>Q96/Q$8</f>
        <v>5.3100865933845848E-3</v>
      </c>
      <c r="U96" s="158">
        <v>14702</v>
      </c>
      <c r="V96" s="158">
        <v>8368</v>
      </c>
      <c r="W96" s="158">
        <v>14187</v>
      </c>
      <c r="X96" s="158">
        <v>15923</v>
      </c>
      <c r="Y96" s="158">
        <v>17381</v>
      </c>
      <c r="Z96" s="159">
        <f>IFERROR(Y96/X96-1,"-")</f>
        <v>9.156565973748676E-2</v>
      </c>
      <c r="AA96" s="160">
        <f t="shared" si="80"/>
        <v>0.18222010610801243</v>
      </c>
      <c r="AB96" s="159">
        <f>Y96/Y$8</f>
        <v>4.8480632432234922E-3</v>
      </c>
    </row>
    <row r="97" spans="1:28" s="56" customFormat="1" x14ac:dyDescent="0.25">
      <c r="B97" s="162" t="s">
        <v>110</v>
      </c>
      <c r="C97" s="163">
        <v>143</v>
      </c>
      <c r="D97" s="163">
        <v>79</v>
      </c>
      <c r="E97" s="163">
        <v>0</v>
      </c>
      <c r="F97" s="163">
        <v>23</v>
      </c>
      <c r="G97" s="163">
        <v>105</v>
      </c>
      <c r="H97" s="163">
        <v>147</v>
      </c>
      <c r="I97" s="164">
        <f t="shared" ref="I97:I104" si="81">IFERROR(H97/G97-1,"-")</f>
        <v>0.39999999999999991</v>
      </c>
      <c r="J97" s="165">
        <f t="shared" ref="J97:J104" si="82">IFERROR(H97/C97-1,"-")</f>
        <v>2.7972027972027913E-2</v>
      </c>
      <c r="K97" s="164">
        <f t="shared" ref="K97:K104" si="83">H97/H$8</f>
        <v>2.3360810095683971E-4</v>
      </c>
      <c r="L97" s="163">
        <v>1768</v>
      </c>
      <c r="M97" s="163">
        <v>915</v>
      </c>
      <c r="N97" s="163">
        <v>0</v>
      </c>
      <c r="O97" s="163">
        <v>898</v>
      </c>
      <c r="P97" s="163">
        <v>1780</v>
      </c>
      <c r="Q97" s="163">
        <v>2303</v>
      </c>
      <c r="R97" s="164">
        <f t="shared" ref="R97:R104" si="84">IFERROR(Q97/P97-1,"-")</f>
        <v>0.29382022471910108</v>
      </c>
      <c r="S97" s="165">
        <f t="shared" ref="S97:S104" si="85">IFERROR(Q97/L97-1,"-")</f>
        <v>0.30260180995475117</v>
      </c>
      <c r="T97" s="164">
        <f t="shared" ref="T97:T104" si="86">Q97/Q$8</f>
        <v>7.7912394397073768E-4</v>
      </c>
      <c r="U97" s="163">
        <v>1911</v>
      </c>
      <c r="V97" s="163">
        <v>509</v>
      </c>
      <c r="W97" s="163">
        <v>1836</v>
      </c>
      <c r="X97" s="163">
        <v>2198</v>
      </c>
      <c r="Y97" s="163">
        <v>2450</v>
      </c>
      <c r="Z97" s="164">
        <f t="shared" ref="Z97:Z104" si="87">IFERROR(Y97/X97-1,"-")</f>
        <v>0.11464968152866239</v>
      </c>
      <c r="AA97" s="165">
        <f t="shared" si="80"/>
        <v>0.28205128205128216</v>
      </c>
      <c r="AB97" s="164">
        <f t="shared" ref="AB97:AB104" si="88">Y97/Y$8</f>
        <v>6.8337580955627158E-4</v>
      </c>
    </row>
    <row r="98" spans="1:28" s="56" customFormat="1" x14ac:dyDescent="0.25">
      <c r="B98" s="162" t="s">
        <v>113</v>
      </c>
      <c r="C98" s="163">
        <v>437</v>
      </c>
      <c r="D98" s="163">
        <v>299</v>
      </c>
      <c r="E98" s="163">
        <v>0</v>
      </c>
      <c r="F98" s="163">
        <v>92</v>
      </c>
      <c r="G98" s="163">
        <v>197</v>
      </c>
      <c r="H98" s="163">
        <v>278</v>
      </c>
      <c r="I98" s="164">
        <f t="shared" si="81"/>
        <v>0.41116751269035534</v>
      </c>
      <c r="J98" s="165">
        <f t="shared" si="82"/>
        <v>-0.3638443935926774</v>
      </c>
      <c r="K98" s="164">
        <f t="shared" si="83"/>
        <v>4.4178946983674448E-4</v>
      </c>
      <c r="L98" s="163">
        <v>2553</v>
      </c>
      <c r="M98" s="163">
        <v>772</v>
      </c>
      <c r="N98" s="163">
        <v>0</v>
      </c>
      <c r="O98" s="163">
        <v>1492</v>
      </c>
      <c r="P98" s="163">
        <v>2353</v>
      </c>
      <c r="Q98" s="163">
        <v>3037</v>
      </c>
      <c r="R98" s="164">
        <f t="shared" si="84"/>
        <v>0.29069273268168305</v>
      </c>
      <c r="S98" s="165">
        <f t="shared" si="85"/>
        <v>0.18958088523305916</v>
      </c>
      <c r="T98" s="164">
        <f t="shared" si="86"/>
        <v>1.0274422135645377E-3</v>
      </c>
      <c r="U98" s="163">
        <v>2990</v>
      </c>
      <c r="V98" s="163">
        <v>1578</v>
      </c>
      <c r="W98" s="163">
        <v>2714</v>
      </c>
      <c r="X98" s="163">
        <v>2893</v>
      </c>
      <c r="Y98" s="163">
        <v>3315</v>
      </c>
      <c r="Z98" s="164">
        <f t="shared" si="87"/>
        <v>0.14586933978568961</v>
      </c>
      <c r="AA98" s="165">
        <f t="shared" si="80"/>
        <v>0.10869565217391308</v>
      </c>
      <c r="AB98" s="164">
        <f t="shared" si="88"/>
        <v>9.2464930966491431E-4</v>
      </c>
    </row>
    <row r="99" spans="1:28" x14ac:dyDescent="0.25">
      <c r="A99" s="56"/>
      <c r="B99" s="162" t="s">
        <v>116</v>
      </c>
      <c r="C99" s="163">
        <v>949</v>
      </c>
      <c r="D99" s="163">
        <v>539</v>
      </c>
      <c r="E99" s="163">
        <v>0</v>
      </c>
      <c r="F99" s="163">
        <v>199</v>
      </c>
      <c r="G99" s="163">
        <v>619</v>
      </c>
      <c r="H99" s="163">
        <v>454</v>
      </c>
      <c r="I99" s="164">
        <f t="shared" si="81"/>
        <v>-0.2665589660743134</v>
      </c>
      <c r="J99" s="165">
        <f t="shared" si="82"/>
        <v>-0.5216016859852477</v>
      </c>
      <c r="K99" s="164">
        <f t="shared" si="83"/>
        <v>7.2148352268302878E-4</v>
      </c>
      <c r="L99" s="163">
        <v>2189</v>
      </c>
      <c r="M99" s="163">
        <v>622</v>
      </c>
      <c r="N99" s="163">
        <v>0</v>
      </c>
      <c r="O99" s="163">
        <v>1471</v>
      </c>
      <c r="P99" s="163">
        <v>1996</v>
      </c>
      <c r="Q99" s="163">
        <v>2584</v>
      </c>
      <c r="R99" s="164">
        <f t="shared" si="84"/>
        <v>0.29458917835671339</v>
      </c>
      <c r="S99" s="165">
        <f t="shared" si="85"/>
        <v>0.180447693010507</v>
      </c>
      <c r="T99" s="164">
        <f t="shared" si="86"/>
        <v>8.7418856761632051E-4</v>
      </c>
      <c r="U99" s="163">
        <v>3138</v>
      </c>
      <c r="V99" s="163">
        <v>2867</v>
      </c>
      <c r="W99" s="163">
        <v>2766</v>
      </c>
      <c r="X99" s="163">
        <v>3129</v>
      </c>
      <c r="Y99" s="163">
        <v>3038</v>
      </c>
      <c r="Z99" s="164">
        <f t="shared" si="87"/>
        <v>-2.9082774049216997E-2</v>
      </c>
      <c r="AA99" s="165">
        <f t="shared" si="80"/>
        <v>-3.1867431485022357E-2</v>
      </c>
      <c r="AB99" s="164">
        <f t="shared" si="88"/>
        <v>8.4738600384977672E-4</v>
      </c>
    </row>
    <row r="100" spans="1:28" x14ac:dyDescent="0.25">
      <c r="A100" s="56"/>
      <c r="B100" s="162" t="s">
        <v>123</v>
      </c>
      <c r="C100" s="163">
        <v>56</v>
      </c>
      <c r="D100" s="163">
        <v>55</v>
      </c>
      <c r="E100" s="163">
        <v>0</v>
      </c>
      <c r="F100" s="163">
        <v>17</v>
      </c>
      <c r="G100" s="163">
        <v>38</v>
      </c>
      <c r="H100" s="163">
        <v>64</v>
      </c>
      <c r="I100" s="164">
        <f t="shared" si="81"/>
        <v>0.68421052631578938</v>
      </c>
      <c r="J100" s="165">
        <f t="shared" si="82"/>
        <v>0.14285714285714279</v>
      </c>
      <c r="K100" s="164">
        <f t="shared" si="83"/>
        <v>1.0170692830773974E-4</v>
      </c>
      <c r="L100" s="163">
        <v>457</v>
      </c>
      <c r="M100" s="163">
        <v>210</v>
      </c>
      <c r="N100" s="163">
        <v>0</v>
      </c>
      <c r="O100" s="163">
        <v>539</v>
      </c>
      <c r="P100" s="163">
        <v>589</v>
      </c>
      <c r="Q100" s="163">
        <v>716</v>
      </c>
      <c r="R100" s="164">
        <f t="shared" si="84"/>
        <v>0.21561969439728346</v>
      </c>
      <c r="S100" s="165">
        <f t="shared" si="85"/>
        <v>0.56673960612691476</v>
      </c>
      <c r="T100" s="164">
        <f t="shared" si="86"/>
        <v>2.4222872074817551E-4</v>
      </c>
      <c r="U100" s="163">
        <v>513</v>
      </c>
      <c r="V100" s="163">
        <v>208</v>
      </c>
      <c r="W100" s="163">
        <v>958</v>
      </c>
      <c r="X100" s="163">
        <v>711</v>
      </c>
      <c r="Y100" s="163">
        <v>780</v>
      </c>
      <c r="Z100" s="164">
        <f t="shared" si="87"/>
        <v>9.704641350210963E-2</v>
      </c>
      <c r="AA100" s="165">
        <f t="shared" si="80"/>
        <v>0.52046783625730986</v>
      </c>
      <c r="AB100" s="164">
        <f t="shared" si="88"/>
        <v>2.1756454345056808E-4</v>
      </c>
    </row>
    <row r="101" spans="1:28" x14ac:dyDescent="0.25">
      <c r="A101" s="56"/>
      <c r="B101" s="162" t="s">
        <v>119</v>
      </c>
      <c r="C101" s="163">
        <v>56</v>
      </c>
      <c r="D101" s="163">
        <v>30</v>
      </c>
      <c r="E101" s="163">
        <v>0</v>
      </c>
      <c r="F101" s="163">
        <v>7</v>
      </c>
      <c r="G101" s="163">
        <v>61</v>
      </c>
      <c r="H101" s="163">
        <v>38</v>
      </c>
      <c r="I101" s="164">
        <f t="shared" si="81"/>
        <v>-0.37704918032786883</v>
      </c>
      <c r="J101" s="165">
        <f t="shared" si="82"/>
        <v>-0.3214285714285714</v>
      </c>
      <c r="K101" s="164">
        <f t="shared" si="83"/>
        <v>6.0388488682720468E-5</v>
      </c>
      <c r="L101" s="163">
        <v>344</v>
      </c>
      <c r="M101" s="163">
        <v>102</v>
      </c>
      <c r="N101" s="163">
        <v>0</v>
      </c>
      <c r="O101" s="163">
        <v>303</v>
      </c>
      <c r="P101" s="163">
        <v>313</v>
      </c>
      <c r="Q101" s="163">
        <v>658</v>
      </c>
      <c r="R101" s="164">
        <f t="shared" si="84"/>
        <v>1.1022364217252396</v>
      </c>
      <c r="S101" s="165">
        <f t="shared" si="85"/>
        <v>0.91279069767441867</v>
      </c>
      <c r="T101" s="164">
        <f t="shared" si="86"/>
        <v>2.2260684113449648E-4</v>
      </c>
      <c r="U101" s="163">
        <v>400</v>
      </c>
      <c r="V101" s="163">
        <v>334</v>
      </c>
      <c r="W101" s="163">
        <v>560</v>
      </c>
      <c r="X101" s="163">
        <v>466</v>
      </c>
      <c r="Y101" s="163">
        <v>696</v>
      </c>
      <c r="Z101" s="164">
        <f t="shared" si="87"/>
        <v>0.49356223175965663</v>
      </c>
      <c r="AA101" s="165">
        <f t="shared" si="80"/>
        <v>0.74</v>
      </c>
      <c r="AB101" s="164">
        <f t="shared" si="88"/>
        <v>1.9413451569435305E-4</v>
      </c>
    </row>
    <row r="102" spans="1:28" x14ac:dyDescent="0.25">
      <c r="A102" s="56"/>
      <c r="B102" s="162" t="s">
        <v>128</v>
      </c>
      <c r="C102" s="163">
        <v>30</v>
      </c>
      <c r="D102" s="163">
        <v>22</v>
      </c>
      <c r="E102" s="163">
        <v>0</v>
      </c>
      <c r="F102" s="163">
        <v>0</v>
      </c>
      <c r="G102" s="163">
        <v>9</v>
      </c>
      <c r="H102" s="163">
        <v>20</v>
      </c>
      <c r="I102" s="164">
        <f t="shared" si="81"/>
        <v>1.2222222222222223</v>
      </c>
      <c r="J102" s="165">
        <f t="shared" si="82"/>
        <v>-0.33333333333333337</v>
      </c>
      <c r="K102" s="164">
        <f t="shared" si="83"/>
        <v>3.1783415096168671E-5</v>
      </c>
      <c r="L102" s="163">
        <v>89</v>
      </c>
      <c r="M102" s="163">
        <v>90</v>
      </c>
      <c r="N102" s="163">
        <v>0</v>
      </c>
      <c r="O102" s="163">
        <v>77</v>
      </c>
      <c r="P102" s="163">
        <v>88</v>
      </c>
      <c r="Q102" s="163">
        <v>168</v>
      </c>
      <c r="R102" s="164">
        <f t="shared" si="84"/>
        <v>0.90909090909090917</v>
      </c>
      <c r="S102" s="165">
        <f t="shared" si="85"/>
        <v>0.88764044943820219</v>
      </c>
      <c r="T102" s="164">
        <f t="shared" si="86"/>
        <v>5.6835789225828889E-5</v>
      </c>
      <c r="U102" s="163">
        <v>119</v>
      </c>
      <c r="V102" s="163">
        <v>51</v>
      </c>
      <c r="W102" s="163">
        <v>236</v>
      </c>
      <c r="X102" s="163">
        <v>112</v>
      </c>
      <c r="Y102" s="163">
        <v>188</v>
      </c>
      <c r="Z102" s="164">
        <f t="shared" si="87"/>
        <v>0.6785714285714286</v>
      </c>
      <c r="AA102" s="165">
        <f t="shared" si="80"/>
        <v>0.57983193277310918</v>
      </c>
      <c r="AB102" s="164">
        <f t="shared" si="88"/>
        <v>5.2438633549624101E-5</v>
      </c>
    </row>
    <row r="103" spans="1:28" x14ac:dyDescent="0.25">
      <c r="A103" s="56"/>
      <c r="B103" s="162" t="s">
        <v>131</v>
      </c>
      <c r="C103" s="163">
        <v>37</v>
      </c>
      <c r="D103" s="163">
        <v>0</v>
      </c>
      <c r="E103" s="163">
        <v>0</v>
      </c>
      <c r="F103" s="163">
        <v>0</v>
      </c>
      <c r="G103" s="163">
        <v>0</v>
      </c>
      <c r="H103" s="163">
        <v>17</v>
      </c>
      <c r="I103" s="164" t="str">
        <f t="shared" si="81"/>
        <v>-</v>
      </c>
      <c r="J103" s="165">
        <f t="shared" si="82"/>
        <v>-0.54054054054054057</v>
      </c>
      <c r="K103" s="164">
        <f t="shared" si="83"/>
        <v>2.7015902831743368E-5</v>
      </c>
      <c r="L103" s="163">
        <v>131</v>
      </c>
      <c r="M103" s="163">
        <v>61</v>
      </c>
      <c r="N103" s="163">
        <v>0</v>
      </c>
      <c r="O103" s="163">
        <v>56</v>
      </c>
      <c r="P103" s="163">
        <v>183</v>
      </c>
      <c r="Q103" s="163">
        <v>291</v>
      </c>
      <c r="R103" s="164">
        <f t="shared" si="84"/>
        <v>0.5901639344262295</v>
      </c>
      <c r="S103" s="165">
        <f t="shared" si="85"/>
        <v>1.2213740458015265</v>
      </c>
      <c r="T103" s="164">
        <f t="shared" si="86"/>
        <v>9.8447706337596473E-5</v>
      </c>
      <c r="U103" s="163">
        <v>168</v>
      </c>
      <c r="V103" s="163">
        <v>67</v>
      </c>
      <c r="W103" s="163">
        <v>125</v>
      </c>
      <c r="X103" s="163">
        <v>206</v>
      </c>
      <c r="Y103" s="163">
        <v>308</v>
      </c>
      <c r="Z103" s="164">
        <f t="shared" si="87"/>
        <v>0.49514563106796117</v>
      </c>
      <c r="AA103" s="165">
        <f t="shared" si="80"/>
        <v>0.83333333333333326</v>
      </c>
      <c r="AB103" s="164">
        <f t="shared" si="88"/>
        <v>8.5910101772788421E-5</v>
      </c>
    </row>
    <row r="104" spans="1:28" x14ac:dyDescent="0.25">
      <c r="A104" s="56"/>
      <c r="B104" s="168" t="s">
        <v>145</v>
      </c>
      <c r="C104" s="169">
        <f t="shared" ref="C104:H104" si="89">C96-SUM(C97:C103)</f>
        <v>1428</v>
      </c>
      <c r="D104" s="169">
        <f t="shared" si="89"/>
        <v>306</v>
      </c>
      <c r="E104" s="169">
        <f t="shared" si="89"/>
        <v>0</v>
      </c>
      <c r="F104" s="169">
        <f t="shared" si="89"/>
        <v>392</v>
      </c>
      <c r="G104" s="169">
        <f t="shared" si="89"/>
        <v>601</v>
      </c>
      <c r="H104" s="169">
        <f t="shared" si="89"/>
        <v>667</v>
      </c>
      <c r="I104" s="170">
        <f t="shared" si="81"/>
        <v>0.10981697171381022</v>
      </c>
      <c r="J104" s="171">
        <f t="shared" si="82"/>
        <v>-0.53291316526610644</v>
      </c>
      <c r="K104" s="170">
        <f t="shared" si="83"/>
        <v>1.0599768934572251E-3</v>
      </c>
      <c r="L104" s="169">
        <f t="shared" ref="L104:Q104" si="90">L96-SUM(L97:L103)</f>
        <v>4035</v>
      </c>
      <c r="M104" s="169">
        <f t="shared" si="90"/>
        <v>1198</v>
      </c>
      <c r="N104" s="169">
        <f t="shared" si="90"/>
        <v>0</v>
      </c>
      <c r="O104" s="169">
        <f t="shared" si="90"/>
        <v>2880</v>
      </c>
      <c r="P104" s="169">
        <f t="shared" si="90"/>
        <v>4564</v>
      </c>
      <c r="Q104" s="169">
        <f t="shared" si="90"/>
        <v>5939</v>
      </c>
      <c r="R104" s="170">
        <f t="shared" si="84"/>
        <v>0.30127081507449605</v>
      </c>
      <c r="S104" s="171">
        <f t="shared" si="85"/>
        <v>0.47187112763320949</v>
      </c>
      <c r="T104" s="170">
        <f t="shared" si="86"/>
        <v>2.0092128107868914E-3</v>
      </c>
      <c r="U104" s="169">
        <f>U96-SUM(U97:U103)</f>
        <v>5463</v>
      </c>
      <c r="V104" s="169">
        <f>V96-SUM(V97:V103)</f>
        <v>2754</v>
      </c>
      <c r="W104" s="169">
        <f>W96-SUM(W97:W103)</f>
        <v>4992</v>
      </c>
      <c r="X104" s="169">
        <f>X96-SUM(X97:X103)</f>
        <v>6208</v>
      </c>
      <c r="Y104" s="169">
        <f>Y96-SUM(Y97:Y103)</f>
        <v>6606</v>
      </c>
      <c r="Z104" s="170">
        <f t="shared" si="87"/>
        <v>6.4110824742268147E-2</v>
      </c>
      <c r="AA104" s="171">
        <f t="shared" si="80"/>
        <v>0.20922570016474462</v>
      </c>
      <c r="AB104" s="170">
        <f t="shared" si="88"/>
        <v>1.8426043256851959E-3</v>
      </c>
    </row>
    <row r="105" spans="1:28" x14ac:dyDescent="0.25">
      <c r="A105" s="56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x14ac:dyDescent="0.25">
      <c r="A106" s="56"/>
      <c r="B106" s="154" t="s">
        <v>68</v>
      </c>
      <c r="C106" s="176">
        <f t="shared" ref="C106:H106" si="91">C107+C110</f>
        <v>0</v>
      </c>
      <c r="D106" s="176">
        <f t="shared" si="91"/>
        <v>0</v>
      </c>
      <c r="E106" s="176">
        <f t="shared" si="91"/>
        <v>0</v>
      </c>
      <c r="F106" s="176">
        <f t="shared" si="91"/>
        <v>0</v>
      </c>
      <c r="G106" s="176">
        <f t="shared" si="91"/>
        <v>0</v>
      </c>
      <c r="H106" s="176">
        <f t="shared" si="91"/>
        <v>0</v>
      </c>
      <c r="I106" s="177" t="str">
        <f>IFERROR(H106/G106-1,"-")</f>
        <v>-</v>
      </c>
      <c r="J106" s="177" t="str">
        <f>IFERROR(H106/C106-1,"-")</f>
        <v>-</v>
      </c>
      <c r="K106" s="177">
        <f>H106/H$8</f>
        <v>0</v>
      </c>
      <c r="L106" s="176">
        <f t="shared" ref="L106:Q106" si="92">L107+L110</f>
        <v>70163</v>
      </c>
      <c r="M106" s="176">
        <f t="shared" si="92"/>
        <v>22627</v>
      </c>
      <c r="N106" s="176">
        <f t="shared" si="92"/>
        <v>0</v>
      </c>
      <c r="O106" s="176">
        <f t="shared" si="92"/>
        <v>0</v>
      </c>
      <c r="P106" s="176">
        <f t="shared" si="92"/>
        <v>0</v>
      </c>
      <c r="Q106" s="176">
        <f t="shared" si="92"/>
        <v>0</v>
      </c>
      <c r="R106" s="177" t="str">
        <f>IFERROR(Q106/P106-1,"-")</f>
        <v>-</v>
      </c>
      <c r="S106" s="177">
        <f>IFERROR(Q106/L106-1,"-")</f>
        <v>-1</v>
      </c>
      <c r="T106" s="177">
        <f>Q106/Q$8</f>
        <v>0</v>
      </c>
      <c r="U106" s="176">
        <f>U107+U110</f>
        <v>70163</v>
      </c>
      <c r="V106" s="176">
        <f>V107+V110</f>
        <v>73838</v>
      </c>
      <c r="W106" s="176">
        <f>W107+W110</f>
        <v>142029</v>
      </c>
      <c r="X106" s="176">
        <f>X107+X110</f>
        <v>186898</v>
      </c>
      <c r="Y106" s="176">
        <f>Y107+Y110</f>
        <v>175551</v>
      </c>
      <c r="Z106" s="177">
        <f>IFERROR(Y106/X106-1,"-")</f>
        <v>-6.0712260163297671E-2</v>
      </c>
      <c r="AA106" s="177">
        <f t="shared" ref="AA106:AA118" si="93">IFERROR(Y106/U106-1,"-")</f>
        <v>1.5020452375183502</v>
      </c>
      <c r="AB106" s="177">
        <f>Y106/Y$8</f>
        <v>4.8966247650372663E-2</v>
      </c>
    </row>
    <row r="107" spans="1:28" x14ac:dyDescent="0.25">
      <c r="A107" s="56"/>
      <c r="B107" s="157" t="s">
        <v>97</v>
      </c>
      <c r="C107" s="158">
        <v>0</v>
      </c>
      <c r="D107" s="158">
        <v>0</v>
      </c>
      <c r="E107" s="158">
        <v>0</v>
      </c>
      <c r="F107" s="158">
        <v>0</v>
      </c>
      <c r="G107" s="158">
        <v>0</v>
      </c>
      <c r="H107" s="158">
        <v>0</v>
      </c>
      <c r="I107" s="159" t="str">
        <f>IFERROR(H107/G107-1,"-")</f>
        <v>-</v>
      </c>
      <c r="J107" s="160" t="str">
        <f>IFERROR(H107/C107-1,"-")</f>
        <v>-</v>
      </c>
      <c r="K107" s="159">
        <f>H107/H$8</f>
        <v>0</v>
      </c>
      <c r="L107" s="158">
        <v>14754</v>
      </c>
      <c r="M107" s="158">
        <v>5441</v>
      </c>
      <c r="N107" s="158">
        <v>0</v>
      </c>
      <c r="O107" s="158">
        <v>0</v>
      </c>
      <c r="P107" s="158">
        <v>0</v>
      </c>
      <c r="Q107" s="158">
        <v>0</v>
      </c>
      <c r="R107" s="159" t="str">
        <f>IFERROR(Q107/P107-1,"-")</f>
        <v>-</v>
      </c>
      <c r="S107" s="160">
        <f>IFERROR(Q107/L107-1,"-")</f>
        <v>-1</v>
      </c>
      <c r="T107" s="159">
        <f>Q107/Q$8</f>
        <v>0</v>
      </c>
      <c r="U107" s="158">
        <v>14754</v>
      </c>
      <c r="V107" s="158">
        <v>34632</v>
      </c>
      <c r="W107" s="158">
        <v>35155</v>
      </c>
      <c r="X107" s="158">
        <v>42777</v>
      </c>
      <c r="Y107" s="158">
        <v>38573</v>
      </c>
      <c r="Z107" s="159">
        <f>IFERROR(Y107/X107-1,"-")</f>
        <v>-9.8277111531897998E-2</v>
      </c>
      <c r="AA107" s="160">
        <f t="shared" si="93"/>
        <v>1.6144096516198996</v>
      </c>
      <c r="AB107" s="159">
        <f>Y107/Y$8</f>
        <v>1.0759124531434312E-2</v>
      </c>
    </row>
    <row r="108" spans="1:28" x14ac:dyDescent="0.25">
      <c r="A108" s="56"/>
      <c r="B108" s="162" t="s">
        <v>103</v>
      </c>
      <c r="C108" s="163">
        <v>0</v>
      </c>
      <c r="D108" s="163">
        <v>0</v>
      </c>
      <c r="E108" s="163">
        <v>0</v>
      </c>
      <c r="F108" s="163">
        <v>0</v>
      </c>
      <c r="G108" s="163">
        <v>0</v>
      </c>
      <c r="H108" s="163">
        <v>0</v>
      </c>
      <c r="I108" s="164" t="str">
        <f>IFERROR(H108/G108-1,"-")</f>
        <v>-</v>
      </c>
      <c r="J108" s="165" t="str">
        <f>IFERROR(H108/C108-1,"-")</f>
        <v>-</v>
      </c>
      <c r="K108" s="164">
        <f>H108/H$8</f>
        <v>0</v>
      </c>
      <c r="L108" s="163">
        <v>2706</v>
      </c>
      <c r="M108" s="163">
        <v>273</v>
      </c>
      <c r="N108" s="163">
        <v>0</v>
      </c>
      <c r="O108" s="163">
        <v>0</v>
      </c>
      <c r="P108" s="163">
        <v>0</v>
      </c>
      <c r="Q108" s="163">
        <v>0</v>
      </c>
      <c r="R108" s="164" t="str">
        <f>IFERROR(Q108/P108-1,"-")</f>
        <v>-</v>
      </c>
      <c r="S108" s="165">
        <f>IFERROR(Q108/L108-1,"-")</f>
        <v>-1</v>
      </c>
      <c r="T108" s="164">
        <f>Q108/Q$8</f>
        <v>0</v>
      </c>
      <c r="U108" s="163">
        <v>2706</v>
      </c>
      <c r="V108" s="163">
        <v>17889</v>
      </c>
      <c r="W108" s="163">
        <v>9838</v>
      </c>
      <c r="X108" s="163">
        <v>13530</v>
      </c>
      <c r="Y108" s="163">
        <v>11111</v>
      </c>
      <c r="Z108" s="164">
        <f>IFERROR(Y108/X108-1,"-")</f>
        <v>-0.17878787878787883</v>
      </c>
      <c r="AA108" s="165">
        <f t="shared" si="93"/>
        <v>3.1060606060606064</v>
      </c>
      <c r="AB108" s="164">
        <f>Y108/Y$8</f>
        <v>3.0991790285631563E-3</v>
      </c>
    </row>
    <row r="109" spans="1:28" x14ac:dyDescent="0.25">
      <c r="A109" s="56"/>
      <c r="B109" s="162" t="s">
        <v>100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4" t="str">
        <f>IFERROR(H109/G109-1,"-")</f>
        <v>-</v>
      </c>
      <c r="J109" s="165" t="str">
        <f>IFERROR(H109/C109-1,"-")</f>
        <v>-</v>
      </c>
      <c r="K109" s="164">
        <f>H109/H$8</f>
        <v>0</v>
      </c>
      <c r="L109" s="163">
        <v>12048</v>
      </c>
      <c r="M109" s="163">
        <v>5168</v>
      </c>
      <c r="N109" s="163">
        <v>0</v>
      </c>
      <c r="O109" s="163">
        <v>0</v>
      </c>
      <c r="P109" s="163">
        <v>0</v>
      </c>
      <c r="Q109" s="163">
        <v>0</v>
      </c>
      <c r="R109" s="164" t="str">
        <f>IFERROR(Q109/P109-1,"-")</f>
        <v>-</v>
      </c>
      <c r="S109" s="165">
        <f>IFERROR(Q109/L109-1,"-")</f>
        <v>-1</v>
      </c>
      <c r="T109" s="164">
        <f>Q109/Q$8</f>
        <v>0</v>
      </c>
      <c r="U109" s="163">
        <v>12048</v>
      </c>
      <c r="V109" s="163">
        <v>16743</v>
      </c>
      <c r="W109" s="163">
        <v>25317</v>
      </c>
      <c r="X109" s="163">
        <v>29247</v>
      </c>
      <c r="Y109" s="163">
        <v>27462</v>
      </c>
      <c r="Z109" s="164">
        <f>IFERROR(Y109/X109-1,"-")</f>
        <v>-6.1031900707764875E-2</v>
      </c>
      <c r="AA109" s="165">
        <f t="shared" si="93"/>
        <v>1.279382470119522</v>
      </c>
      <c r="AB109" s="164">
        <f>Y109/Y$8</f>
        <v>7.6599455028711549E-3</v>
      </c>
    </row>
    <row r="110" spans="1:28" x14ac:dyDescent="0.25">
      <c r="A110" s="56"/>
      <c r="B110" s="157" t="s">
        <v>107</v>
      </c>
      <c r="C110" s="158">
        <v>0</v>
      </c>
      <c r="D110" s="158">
        <v>0</v>
      </c>
      <c r="E110" s="158">
        <v>0</v>
      </c>
      <c r="F110" s="158">
        <v>0</v>
      </c>
      <c r="G110" s="158">
        <v>0</v>
      </c>
      <c r="H110" s="158">
        <v>0</v>
      </c>
      <c r="I110" s="159" t="str">
        <f>IFERROR(H110/G110-1,"-")</f>
        <v>-</v>
      </c>
      <c r="J110" s="160" t="str">
        <f>IFERROR(H110/C110-1,"-")</f>
        <v>-</v>
      </c>
      <c r="K110" s="159">
        <f>H110/H$8</f>
        <v>0</v>
      </c>
      <c r="L110" s="158">
        <v>55409</v>
      </c>
      <c r="M110" s="158">
        <v>17186</v>
      </c>
      <c r="N110" s="158">
        <v>0</v>
      </c>
      <c r="O110" s="158">
        <v>0</v>
      </c>
      <c r="P110" s="158">
        <v>0</v>
      </c>
      <c r="Q110" s="158">
        <v>0</v>
      </c>
      <c r="R110" s="159" t="str">
        <f>IFERROR(Q110/P110-1,"-")</f>
        <v>-</v>
      </c>
      <c r="S110" s="160">
        <f>IFERROR(Q110/L110-1,"-")</f>
        <v>-1</v>
      </c>
      <c r="T110" s="159">
        <f>Q110/Q$8</f>
        <v>0</v>
      </c>
      <c r="U110" s="158">
        <v>55409</v>
      </c>
      <c r="V110" s="158">
        <v>39206</v>
      </c>
      <c r="W110" s="158">
        <v>106874</v>
      </c>
      <c r="X110" s="158">
        <v>144121</v>
      </c>
      <c r="Y110" s="158">
        <v>136978</v>
      </c>
      <c r="Z110" s="159">
        <f>IFERROR(Y110/X110-1,"-")</f>
        <v>-4.9562520382178898E-2</v>
      </c>
      <c r="AA110" s="160">
        <f t="shared" si="93"/>
        <v>1.4721254669818982</v>
      </c>
      <c r="AB110" s="159">
        <f>Y110/Y$8</f>
        <v>3.8207123118938355E-2</v>
      </c>
    </row>
    <row r="111" spans="1:28" s="56" customFormat="1" x14ac:dyDescent="0.25">
      <c r="B111" s="162" t="s">
        <v>110</v>
      </c>
      <c r="C111" s="163">
        <v>0</v>
      </c>
      <c r="D111" s="163">
        <v>0</v>
      </c>
      <c r="E111" s="163">
        <v>0</v>
      </c>
      <c r="F111" s="163">
        <v>0</v>
      </c>
      <c r="G111" s="163">
        <v>0</v>
      </c>
      <c r="H111" s="163">
        <v>0</v>
      </c>
      <c r="I111" s="164" t="str">
        <f t="shared" ref="I111:I118" si="94">IFERROR(H111/G111-1,"-")</f>
        <v>-</v>
      </c>
      <c r="J111" s="165" t="str">
        <f t="shared" ref="J111:J118" si="95">IFERROR(H111/C111-1,"-")</f>
        <v>-</v>
      </c>
      <c r="K111" s="164">
        <f t="shared" ref="K111:K118" si="96">H111/H$8</f>
        <v>0</v>
      </c>
      <c r="L111" s="163">
        <v>31174</v>
      </c>
      <c r="M111" s="163">
        <v>9701</v>
      </c>
      <c r="N111" s="163">
        <v>0</v>
      </c>
      <c r="O111" s="163">
        <v>0</v>
      </c>
      <c r="P111" s="163">
        <v>0</v>
      </c>
      <c r="Q111" s="163">
        <v>0</v>
      </c>
      <c r="R111" s="164" t="str">
        <f t="shared" ref="R111:R118" si="97">IFERROR(Q111/P111-1,"-")</f>
        <v>-</v>
      </c>
      <c r="S111" s="165">
        <f t="shared" ref="S111:S118" si="98">IFERROR(Q111/L111-1,"-")</f>
        <v>-1</v>
      </c>
      <c r="T111" s="164">
        <f t="shared" ref="T111:T118" si="99">Q111/Q$8</f>
        <v>0</v>
      </c>
      <c r="U111" s="163">
        <v>31174</v>
      </c>
      <c r="V111" s="163">
        <v>14924</v>
      </c>
      <c r="W111" s="163">
        <v>65016</v>
      </c>
      <c r="X111" s="163">
        <v>96402</v>
      </c>
      <c r="Y111" s="163">
        <v>85963</v>
      </c>
      <c r="Z111" s="164">
        <f t="shared" ref="Z111:Z118" si="100">IFERROR(Y111/X111-1,"-")</f>
        <v>-0.10828613514242447</v>
      </c>
      <c r="AA111" s="165">
        <f t="shared" si="93"/>
        <v>1.7575222942195419</v>
      </c>
      <c r="AB111" s="164">
        <f t="shared" ref="AB111:AB118" si="101">Y111/Y$8</f>
        <v>2.3977565190565622E-2</v>
      </c>
    </row>
    <row r="112" spans="1:28" s="56" customFormat="1" x14ac:dyDescent="0.25">
      <c r="B112" s="162" t="s">
        <v>113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4" t="str">
        <f t="shared" si="94"/>
        <v>-</v>
      </c>
      <c r="J112" s="165" t="str">
        <f t="shared" si="95"/>
        <v>-</v>
      </c>
      <c r="K112" s="164">
        <f t="shared" si="96"/>
        <v>0</v>
      </c>
      <c r="L112" s="163">
        <v>3683</v>
      </c>
      <c r="M112" s="163">
        <v>1353</v>
      </c>
      <c r="N112" s="163">
        <v>0</v>
      </c>
      <c r="O112" s="163">
        <v>0</v>
      </c>
      <c r="P112" s="163">
        <v>0</v>
      </c>
      <c r="Q112" s="163">
        <v>0</v>
      </c>
      <c r="R112" s="164" t="str">
        <f t="shared" si="97"/>
        <v>-</v>
      </c>
      <c r="S112" s="165">
        <f t="shared" si="98"/>
        <v>-1</v>
      </c>
      <c r="T112" s="164">
        <f t="shared" si="99"/>
        <v>0</v>
      </c>
      <c r="U112" s="163">
        <v>3683</v>
      </c>
      <c r="V112" s="163">
        <v>5414</v>
      </c>
      <c r="W112" s="163">
        <v>4475</v>
      </c>
      <c r="X112" s="163">
        <v>5824</v>
      </c>
      <c r="Y112" s="163">
        <v>5696</v>
      </c>
      <c r="Z112" s="164">
        <f t="shared" si="100"/>
        <v>-2.1978021978022011E-2</v>
      </c>
      <c r="AA112" s="165">
        <f t="shared" si="93"/>
        <v>0.54656530002715176</v>
      </c>
      <c r="AB112" s="164">
        <f t="shared" si="101"/>
        <v>1.5887790249928663E-3</v>
      </c>
    </row>
    <row r="113" spans="1:28" x14ac:dyDescent="0.25">
      <c r="A113" s="56"/>
      <c r="B113" s="162" t="s">
        <v>116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4" t="str">
        <f t="shared" si="94"/>
        <v>-</v>
      </c>
      <c r="J113" s="165" t="str">
        <f t="shared" si="95"/>
        <v>-</v>
      </c>
      <c r="K113" s="164">
        <f t="shared" si="96"/>
        <v>0</v>
      </c>
      <c r="L113" s="163">
        <v>8493</v>
      </c>
      <c r="M113" s="163">
        <v>895</v>
      </c>
      <c r="N113" s="163">
        <v>0</v>
      </c>
      <c r="O113" s="163">
        <v>0</v>
      </c>
      <c r="P113" s="163">
        <v>0</v>
      </c>
      <c r="Q113" s="163">
        <v>0</v>
      </c>
      <c r="R113" s="164" t="str">
        <f t="shared" si="97"/>
        <v>-</v>
      </c>
      <c r="S113" s="165">
        <f t="shared" si="98"/>
        <v>-1</v>
      </c>
      <c r="T113" s="164">
        <f t="shared" si="99"/>
        <v>0</v>
      </c>
      <c r="U113" s="163">
        <v>8493</v>
      </c>
      <c r="V113" s="163">
        <v>4920</v>
      </c>
      <c r="W113" s="163">
        <v>7171</v>
      </c>
      <c r="X113" s="163">
        <v>10604</v>
      </c>
      <c r="Y113" s="163">
        <v>10822</v>
      </c>
      <c r="Z113" s="164">
        <f t="shared" si="100"/>
        <v>2.0558279894379528E-2</v>
      </c>
      <c r="AA113" s="165">
        <f t="shared" si="93"/>
        <v>0.2742258330389733</v>
      </c>
      <c r="AB113" s="164">
        <f t="shared" si="101"/>
        <v>3.0185685759257022E-3</v>
      </c>
    </row>
    <row r="114" spans="1:28" x14ac:dyDescent="0.25">
      <c r="A114" s="56"/>
      <c r="B114" s="162" t="s">
        <v>123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4" t="str">
        <f t="shared" si="94"/>
        <v>-</v>
      </c>
      <c r="J114" s="165" t="str">
        <f t="shared" si="95"/>
        <v>-</v>
      </c>
      <c r="K114" s="164">
        <f t="shared" si="96"/>
        <v>0</v>
      </c>
      <c r="L114" s="163">
        <v>916</v>
      </c>
      <c r="M114" s="163">
        <v>429</v>
      </c>
      <c r="N114" s="163">
        <v>0</v>
      </c>
      <c r="O114" s="163">
        <v>0</v>
      </c>
      <c r="P114" s="163">
        <v>0</v>
      </c>
      <c r="Q114" s="163">
        <v>0</v>
      </c>
      <c r="R114" s="164" t="str">
        <f t="shared" si="97"/>
        <v>-</v>
      </c>
      <c r="S114" s="165">
        <f t="shared" si="98"/>
        <v>-1</v>
      </c>
      <c r="T114" s="164">
        <f t="shared" si="99"/>
        <v>0</v>
      </c>
      <c r="U114" s="163">
        <v>916</v>
      </c>
      <c r="V114" s="163">
        <v>2650</v>
      </c>
      <c r="W114" s="163">
        <v>4742</v>
      </c>
      <c r="X114" s="163">
        <v>4787</v>
      </c>
      <c r="Y114" s="163">
        <v>4724</v>
      </c>
      <c r="Z114" s="164">
        <f t="shared" si="100"/>
        <v>-1.3160643409233286E-2</v>
      </c>
      <c r="AA114" s="165">
        <f t="shared" si="93"/>
        <v>4.1572052401746724</v>
      </c>
      <c r="AB114" s="164">
        <f t="shared" si="101"/>
        <v>1.3176601323852354E-3</v>
      </c>
    </row>
    <row r="115" spans="1:28" x14ac:dyDescent="0.25">
      <c r="A115" s="56"/>
      <c r="B115" s="162" t="s">
        <v>119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4" t="str">
        <f t="shared" si="94"/>
        <v>-</v>
      </c>
      <c r="J115" s="165" t="str">
        <f t="shared" si="95"/>
        <v>-</v>
      </c>
      <c r="K115" s="164">
        <f t="shared" si="96"/>
        <v>0</v>
      </c>
      <c r="L115" s="163">
        <v>2544</v>
      </c>
      <c r="M115" s="163">
        <v>623</v>
      </c>
      <c r="N115" s="163">
        <v>0</v>
      </c>
      <c r="O115" s="163">
        <v>0</v>
      </c>
      <c r="P115" s="163">
        <v>0</v>
      </c>
      <c r="Q115" s="163">
        <v>0</v>
      </c>
      <c r="R115" s="164" t="str">
        <f t="shared" si="97"/>
        <v>-</v>
      </c>
      <c r="S115" s="165">
        <f t="shared" si="98"/>
        <v>-1</v>
      </c>
      <c r="T115" s="164">
        <f t="shared" si="99"/>
        <v>0</v>
      </c>
      <c r="U115" s="163">
        <v>2544</v>
      </c>
      <c r="V115" s="163">
        <v>3166</v>
      </c>
      <c r="W115" s="163">
        <v>3767</v>
      </c>
      <c r="X115" s="163">
        <v>4010</v>
      </c>
      <c r="Y115" s="163">
        <v>3847</v>
      </c>
      <c r="Z115" s="164">
        <f t="shared" si="100"/>
        <v>-4.0648379052369066E-2</v>
      </c>
      <c r="AA115" s="165">
        <f t="shared" si="93"/>
        <v>0.51218553459119498</v>
      </c>
      <c r="AB115" s="164">
        <f t="shared" si="101"/>
        <v>1.0730394854542762E-3</v>
      </c>
    </row>
    <row r="116" spans="1:28" x14ac:dyDescent="0.25">
      <c r="A116" s="56"/>
      <c r="B116" s="162" t="s">
        <v>128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3">
        <v>0</v>
      </c>
      <c r="I116" s="164" t="str">
        <f t="shared" si="94"/>
        <v>-</v>
      </c>
      <c r="J116" s="165" t="str">
        <f t="shared" si="95"/>
        <v>-</v>
      </c>
      <c r="K116" s="164">
        <f t="shared" si="96"/>
        <v>0</v>
      </c>
      <c r="L116" s="163">
        <v>268</v>
      </c>
      <c r="M116" s="163">
        <v>206</v>
      </c>
      <c r="N116" s="163">
        <v>0</v>
      </c>
      <c r="O116" s="163">
        <v>0</v>
      </c>
      <c r="P116" s="163">
        <v>0</v>
      </c>
      <c r="Q116" s="163">
        <v>0</v>
      </c>
      <c r="R116" s="164" t="str">
        <f t="shared" si="97"/>
        <v>-</v>
      </c>
      <c r="S116" s="165">
        <f t="shared" si="98"/>
        <v>-1</v>
      </c>
      <c r="T116" s="164">
        <f t="shared" si="99"/>
        <v>0</v>
      </c>
      <c r="U116" s="163">
        <v>268</v>
      </c>
      <c r="V116" s="163">
        <v>112</v>
      </c>
      <c r="W116" s="163">
        <v>839</v>
      </c>
      <c r="X116" s="163">
        <v>884</v>
      </c>
      <c r="Y116" s="163">
        <v>877</v>
      </c>
      <c r="Z116" s="164">
        <f t="shared" si="100"/>
        <v>-7.9185520361990669E-3</v>
      </c>
      <c r="AA116" s="165">
        <f t="shared" si="93"/>
        <v>2.2723880597014925</v>
      </c>
      <c r="AB116" s="164">
        <f t="shared" si="101"/>
        <v>2.4462064693095924E-4</v>
      </c>
    </row>
    <row r="117" spans="1:28" x14ac:dyDescent="0.25">
      <c r="A117" s="56"/>
      <c r="B117" s="162" t="s">
        <v>131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4" t="str">
        <f t="shared" si="94"/>
        <v>-</v>
      </c>
      <c r="J117" s="165" t="str">
        <f t="shared" si="95"/>
        <v>-</v>
      </c>
      <c r="K117" s="164">
        <f t="shared" si="96"/>
        <v>0</v>
      </c>
      <c r="L117" s="163">
        <v>744</v>
      </c>
      <c r="M117" s="163">
        <v>526</v>
      </c>
      <c r="N117" s="163">
        <v>0</v>
      </c>
      <c r="O117" s="163">
        <v>0</v>
      </c>
      <c r="P117" s="163">
        <v>0</v>
      </c>
      <c r="Q117" s="163">
        <v>0</v>
      </c>
      <c r="R117" s="164" t="str">
        <f t="shared" si="97"/>
        <v>-</v>
      </c>
      <c r="S117" s="165">
        <f t="shared" si="98"/>
        <v>-1</v>
      </c>
      <c r="T117" s="164">
        <f t="shared" si="99"/>
        <v>0</v>
      </c>
      <c r="U117" s="163">
        <v>744</v>
      </c>
      <c r="V117" s="163">
        <v>82</v>
      </c>
      <c r="W117" s="163">
        <v>689</v>
      </c>
      <c r="X117" s="163">
        <v>435</v>
      </c>
      <c r="Y117" s="163">
        <v>1083</v>
      </c>
      <c r="Z117" s="164">
        <f t="shared" si="100"/>
        <v>1.489655172413793</v>
      </c>
      <c r="AA117" s="165">
        <f t="shared" si="93"/>
        <v>0.45564516129032251</v>
      </c>
      <c r="AB117" s="164">
        <f t="shared" si="101"/>
        <v>3.0208000071405797E-4</v>
      </c>
    </row>
    <row r="118" spans="1:28" x14ac:dyDescent="0.25">
      <c r="A118" s="56"/>
      <c r="B118" s="168" t="s">
        <v>145</v>
      </c>
      <c r="C118" s="169">
        <f t="shared" ref="C118:H118" si="102">C110-SUM(C111:C117)</f>
        <v>0</v>
      </c>
      <c r="D118" s="169">
        <f t="shared" si="102"/>
        <v>0</v>
      </c>
      <c r="E118" s="169">
        <f t="shared" si="102"/>
        <v>0</v>
      </c>
      <c r="F118" s="169">
        <f t="shared" si="102"/>
        <v>0</v>
      </c>
      <c r="G118" s="169">
        <f t="shared" si="102"/>
        <v>0</v>
      </c>
      <c r="H118" s="169">
        <f t="shared" si="102"/>
        <v>0</v>
      </c>
      <c r="I118" s="170" t="str">
        <f t="shared" si="94"/>
        <v>-</v>
      </c>
      <c r="J118" s="171" t="str">
        <f t="shared" si="95"/>
        <v>-</v>
      </c>
      <c r="K118" s="170">
        <f t="shared" si="96"/>
        <v>0</v>
      </c>
      <c r="L118" s="169">
        <f t="shared" ref="L118:Q118" si="103">L110-SUM(L111:L117)</f>
        <v>7587</v>
      </c>
      <c r="M118" s="169">
        <f t="shared" si="103"/>
        <v>3453</v>
      </c>
      <c r="N118" s="169">
        <f t="shared" si="103"/>
        <v>0</v>
      </c>
      <c r="O118" s="169">
        <f t="shared" si="103"/>
        <v>0</v>
      </c>
      <c r="P118" s="169">
        <f t="shared" si="103"/>
        <v>0</v>
      </c>
      <c r="Q118" s="169">
        <f t="shared" si="103"/>
        <v>0</v>
      </c>
      <c r="R118" s="170" t="str">
        <f t="shared" si="97"/>
        <v>-</v>
      </c>
      <c r="S118" s="171">
        <f t="shared" si="98"/>
        <v>-1</v>
      </c>
      <c r="T118" s="170">
        <f t="shared" si="99"/>
        <v>0</v>
      </c>
      <c r="U118" s="169">
        <f>U110-SUM(U111:U117)</f>
        <v>7587</v>
      </c>
      <c r="V118" s="169">
        <f>V110-SUM(V111:V117)</f>
        <v>7938</v>
      </c>
      <c r="W118" s="169">
        <f>W110-SUM(W111:W117)</f>
        <v>20175</v>
      </c>
      <c r="X118" s="169">
        <f>X110-SUM(X111:X117)</f>
        <v>21175</v>
      </c>
      <c r="Y118" s="169">
        <f>Y110-SUM(Y111:Y117)</f>
        <v>23966</v>
      </c>
      <c r="Z118" s="170">
        <f t="shared" si="100"/>
        <v>0.13180637544273899</v>
      </c>
      <c r="AA118" s="171">
        <f t="shared" si="93"/>
        <v>2.1588243047317781</v>
      </c>
      <c r="AB118" s="170">
        <f t="shared" si="101"/>
        <v>6.6848100619696345E-3</v>
      </c>
    </row>
    <row r="119" spans="1:28" x14ac:dyDescent="0.25">
      <c r="A119" s="56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x14ac:dyDescent="0.25">
      <c r="A120" s="56"/>
      <c r="B120" s="154" t="s">
        <v>68</v>
      </c>
      <c r="C120" s="176">
        <f t="shared" ref="C120:H120" si="104">C121+C124</f>
        <v>88113</v>
      </c>
      <c r="D120" s="176">
        <f t="shared" si="104"/>
        <v>37585</v>
      </c>
      <c r="E120" s="176">
        <f t="shared" si="104"/>
        <v>46026</v>
      </c>
      <c r="F120" s="176">
        <f t="shared" si="104"/>
        <v>72456</v>
      </c>
      <c r="G120" s="176">
        <f t="shared" si="104"/>
        <v>77373</v>
      </c>
      <c r="H120" s="176">
        <f t="shared" si="104"/>
        <v>81394</v>
      </c>
      <c r="I120" s="177">
        <f>IFERROR(H120/G120-1,"-")</f>
        <v>5.1969033125250474E-2</v>
      </c>
      <c r="J120" s="177">
        <f>IFERROR(H120/C120-1,"-")</f>
        <v>-7.6254355202977964E-2</v>
      </c>
      <c r="K120" s="177">
        <f>H120/H$8</f>
        <v>0.12934896441687763</v>
      </c>
      <c r="L120" s="176">
        <f t="shared" ref="L120:Q120" si="105">L121+L124</f>
        <v>89694</v>
      </c>
      <c r="M120" s="176">
        <f t="shared" si="105"/>
        <v>38765</v>
      </c>
      <c r="N120" s="176">
        <f t="shared" si="105"/>
        <v>77294</v>
      </c>
      <c r="O120" s="176">
        <f t="shared" si="105"/>
        <v>107459</v>
      </c>
      <c r="P120" s="176">
        <f t="shared" si="105"/>
        <v>117492</v>
      </c>
      <c r="Q120" s="176">
        <f t="shared" si="105"/>
        <v>119763</v>
      </c>
      <c r="R120" s="177">
        <f>IFERROR(Q120/P120-1,"-")</f>
        <v>1.932897558982738E-2</v>
      </c>
      <c r="S120" s="177">
        <f>IFERROR(Q120/L120-1,"-")</f>
        <v>0.33523981537226577</v>
      </c>
      <c r="T120" s="177">
        <f>Q120/Q$8</f>
        <v>4.0516813244362772E-2</v>
      </c>
      <c r="U120" s="176">
        <f>U121+U124</f>
        <v>177807</v>
      </c>
      <c r="V120" s="176">
        <f>V121+V124</f>
        <v>123320</v>
      </c>
      <c r="W120" s="176">
        <f>W121+W124</f>
        <v>179915</v>
      </c>
      <c r="X120" s="176">
        <f>X121+X124</f>
        <v>194865</v>
      </c>
      <c r="Y120" s="176">
        <f>Y121+Y124</f>
        <v>201157</v>
      </c>
      <c r="Z120" s="177">
        <f>IFERROR(Y120/X120-1,"-")</f>
        <v>3.2289020604007845E-2</v>
      </c>
      <c r="AA120" s="177">
        <f t="shared" ref="AA120:AA132" si="106">IFERROR(Y120/U120-1,"-")</f>
        <v>0.13132216391930585</v>
      </c>
      <c r="AB120" s="177">
        <f>Y120/Y$8</f>
        <v>5.6108501111392206E-2</v>
      </c>
    </row>
    <row r="121" spans="1:28" x14ac:dyDescent="0.25">
      <c r="A121" s="56"/>
      <c r="B121" s="157" t="s">
        <v>97</v>
      </c>
      <c r="C121" s="158">
        <v>40748</v>
      </c>
      <c r="D121" s="158">
        <v>17927</v>
      </c>
      <c r="E121" s="158">
        <v>24940</v>
      </c>
      <c r="F121" s="158">
        <v>42019</v>
      </c>
      <c r="G121" s="158">
        <v>50974</v>
      </c>
      <c r="H121" s="158">
        <v>56488</v>
      </c>
      <c r="I121" s="159">
        <f>IFERROR(H121/G121-1,"-")</f>
        <v>0.1081727939733983</v>
      </c>
      <c r="J121" s="160">
        <f>IFERROR(H121/C121-1,"-")</f>
        <v>0.38627662707372146</v>
      </c>
      <c r="K121" s="159">
        <f>H121/H$8</f>
        <v>8.976907759761879E-2</v>
      </c>
      <c r="L121" s="158">
        <v>57666</v>
      </c>
      <c r="M121" s="158">
        <v>25121</v>
      </c>
      <c r="N121" s="158">
        <v>56542</v>
      </c>
      <c r="O121" s="158">
        <v>68386</v>
      </c>
      <c r="P121" s="158">
        <v>71312</v>
      </c>
      <c r="Q121" s="158">
        <v>72098</v>
      </c>
      <c r="R121" s="159">
        <f>IFERROR(Q121/P121-1,"-")</f>
        <v>1.1021987884227036E-2</v>
      </c>
      <c r="S121" s="160">
        <f>IFERROR(Q121/L121-1,"-")</f>
        <v>0.25026878923455764</v>
      </c>
      <c r="T121" s="159">
        <f>Q121/Q$8</f>
        <v>2.4391349592879828E-2</v>
      </c>
      <c r="U121" s="158">
        <v>98414</v>
      </c>
      <c r="V121" s="158">
        <v>81482</v>
      </c>
      <c r="W121" s="158">
        <v>110405</v>
      </c>
      <c r="X121" s="158">
        <v>122286</v>
      </c>
      <c r="Y121" s="158">
        <v>128586</v>
      </c>
      <c r="Z121" s="159">
        <f>IFERROR(Y121/X121-1,"-")</f>
        <v>5.1518571218291509E-2</v>
      </c>
      <c r="AA121" s="160">
        <f t="shared" si="106"/>
        <v>0.30658239681346156</v>
      </c>
      <c r="AB121" s="159">
        <f>Y121/Y$8</f>
        <v>3.5866351774531728E-2</v>
      </c>
    </row>
    <row r="122" spans="1:28" x14ac:dyDescent="0.25">
      <c r="A122" s="56"/>
      <c r="B122" s="162" t="s">
        <v>103</v>
      </c>
      <c r="C122" s="163">
        <v>20221</v>
      </c>
      <c r="D122" s="163">
        <v>8497</v>
      </c>
      <c r="E122" s="163">
        <v>11920</v>
      </c>
      <c r="F122" s="163">
        <v>24274</v>
      </c>
      <c r="G122" s="163">
        <v>23969</v>
      </c>
      <c r="H122" s="163">
        <v>32986</v>
      </c>
      <c r="I122" s="164">
        <f>IFERROR(H122/G122-1,"-")</f>
        <v>0.37619425090742209</v>
      </c>
      <c r="J122" s="165">
        <f>IFERROR(H122/C122-1,"-")</f>
        <v>0.63127441768458525</v>
      </c>
      <c r="K122" s="164">
        <f>H122/H$8</f>
        <v>5.2420386518110984E-2</v>
      </c>
      <c r="L122" s="163">
        <v>29711</v>
      </c>
      <c r="M122" s="163">
        <v>10988</v>
      </c>
      <c r="N122" s="163">
        <v>29583</v>
      </c>
      <c r="O122" s="163">
        <v>33031</v>
      </c>
      <c r="P122" s="163">
        <v>31747</v>
      </c>
      <c r="Q122" s="163">
        <v>29471</v>
      </c>
      <c r="R122" s="164">
        <f>IFERROR(Q122/P122-1,"-")</f>
        <v>-7.1691813399691329E-2</v>
      </c>
      <c r="S122" s="165">
        <f>IFERROR(Q122/L122-1,"-")</f>
        <v>-8.0778162969943335E-3</v>
      </c>
      <c r="T122" s="164">
        <f>Q122/Q$8</f>
        <v>9.9702830016333531E-3</v>
      </c>
      <c r="U122" s="163">
        <v>49932</v>
      </c>
      <c r="V122" s="163">
        <v>41503</v>
      </c>
      <c r="W122" s="163">
        <v>57305</v>
      </c>
      <c r="X122" s="163">
        <v>55716</v>
      </c>
      <c r="Y122" s="163">
        <v>62457</v>
      </c>
      <c r="Z122" s="164">
        <f>IFERROR(Y122/X122-1,"-")</f>
        <v>0.12098858496661635</v>
      </c>
      <c r="AA122" s="165">
        <f t="shared" si="106"/>
        <v>0.25084114395577983</v>
      </c>
      <c r="AB122" s="164">
        <f>Y122/Y$8</f>
        <v>1.7421062423451449E-2</v>
      </c>
    </row>
    <row r="123" spans="1:28" x14ac:dyDescent="0.25">
      <c r="A123" s="56"/>
      <c r="B123" s="162" t="s">
        <v>100</v>
      </c>
      <c r="C123" s="163">
        <v>20527</v>
      </c>
      <c r="D123" s="163">
        <v>9430</v>
      </c>
      <c r="E123" s="163">
        <v>13020</v>
      </c>
      <c r="F123" s="163">
        <v>17745</v>
      </c>
      <c r="G123" s="163">
        <v>27005</v>
      </c>
      <c r="H123" s="163">
        <v>23502</v>
      </c>
      <c r="I123" s="164">
        <f>IFERROR(H123/G123-1,"-")</f>
        <v>-0.12971671912608773</v>
      </c>
      <c r="J123" s="165">
        <f>IFERROR(H123/C123-1,"-")</f>
        <v>0.14493106640035069</v>
      </c>
      <c r="K123" s="164">
        <f>H123/H$8</f>
        <v>3.7348691079507799E-2</v>
      </c>
      <c r="L123" s="163">
        <v>27955</v>
      </c>
      <c r="M123" s="163">
        <v>14133</v>
      </c>
      <c r="N123" s="163">
        <v>26959</v>
      </c>
      <c r="O123" s="163">
        <v>35355</v>
      </c>
      <c r="P123" s="163">
        <v>39565</v>
      </c>
      <c r="Q123" s="163">
        <v>42627</v>
      </c>
      <c r="R123" s="164">
        <f>IFERROR(Q123/P123-1,"-")</f>
        <v>7.7391634019967182E-2</v>
      </c>
      <c r="S123" s="165">
        <f>IFERROR(Q123/L123-1,"-")</f>
        <v>0.52484349847969947</v>
      </c>
      <c r="T123" s="164">
        <f>Q123/Q$8</f>
        <v>1.4421066591246477E-2</v>
      </c>
      <c r="U123" s="163">
        <v>48482</v>
      </c>
      <c r="V123" s="163">
        <v>39979</v>
      </c>
      <c r="W123" s="163">
        <v>53100</v>
      </c>
      <c r="X123" s="163">
        <v>66570</v>
      </c>
      <c r="Y123" s="163">
        <v>66129</v>
      </c>
      <c r="Z123" s="164">
        <f>IFERROR(Y123/X123-1,"-")</f>
        <v>-6.6246056782334195E-3</v>
      </c>
      <c r="AA123" s="165">
        <f t="shared" si="106"/>
        <v>0.36399075945711812</v>
      </c>
      <c r="AB123" s="164">
        <f>Y123/Y$8</f>
        <v>1.8445289351080276E-2</v>
      </c>
    </row>
    <row r="124" spans="1:28" x14ac:dyDescent="0.25">
      <c r="A124" s="56"/>
      <c r="B124" s="157" t="s">
        <v>107</v>
      </c>
      <c r="C124" s="158">
        <v>47365</v>
      </c>
      <c r="D124" s="158">
        <v>19658</v>
      </c>
      <c r="E124" s="158">
        <v>21086</v>
      </c>
      <c r="F124" s="158">
        <v>30437</v>
      </c>
      <c r="G124" s="158">
        <v>26399</v>
      </c>
      <c r="H124" s="158">
        <v>24906</v>
      </c>
      <c r="I124" s="159">
        <f>IFERROR(H124/G124-1,"-")</f>
        <v>-5.6555172544414556E-2</v>
      </c>
      <c r="J124" s="160">
        <f>IFERROR(H124/C124-1,"-")</f>
        <v>-0.47416868996094164</v>
      </c>
      <c r="K124" s="159">
        <f>H124/H$8</f>
        <v>3.9579886819258843E-2</v>
      </c>
      <c r="L124" s="158">
        <v>32028</v>
      </c>
      <c r="M124" s="158">
        <v>13644</v>
      </c>
      <c r="N124" s="158">
        <v>20752</v>
      </c>
      <c r="O124" s="158">
        <v>39073</v>
      </c>
      <c r="P124" s="158">
        <v>46180</v>
      </c>
      <c r="Q124" s="158">
        <v>47665</v>
      </c>
      <c r="R124" s="159">
        <f>IFERROR(Q124/P124-1,"-")</f>
        <v>3.2156777825898653E-2</v>
      </c>
      <c r="S124" s="160">
        <f>IFERROR(Q124/L124-1,"-")</f>
        <v>0.48822904958161617</v>
      </c>
      <c r="T124" s="159">
        <f>Q124/Q$8</f>
        <v>1.612546365148294E-2</v>
      </c>
      <c r="U124" s="158">
        <v>79393</v>
      </c>
      <c r="V124" s="158">
        <v>41838</v>
      </c>
      <c r="W124" s="158">
        <v>69510</v>
      </c>
      <c r="X124" s="158">
        <v>72579</v>
      </c>
      <c r="Y124" s="158">
        <v>72571</v>
      </c>
      <c r="Z124" s="159">
        <f>IFERROR(Y124/X124-1,"-")</f>
        <v>-1.1022472064925459E-4</v>
      </c>
      <c r="AA124" s="160">
        <f t="shared" si="106"/>
        <v>-8.5926970891640364E-2</v>
      </c>
      <c r="AB124" s="159">
        <f>Y124/Y$8</f>
        <v>2.0242149336860481E-2</v>
      </c>
    </row>
    <row r="125" spans="1:28" s="56" customFormat="1" x14ac:dyDescent="0.25">
      <c r="B125" s="162" t="s">
        <v>110</v>
      </c>
      <c r="C125" s="163">
        <v>2347</v>
      </c>
      <c r="D125" s="163">
        <v>1147</v>
      </c>
      <c r="E125" s="163">
        <v>349</v>
      </c>
      <c r="F125" s="163">
        <v>1970</v>
      </c>
      <c r="G125" s="163">
        <v>2635</v>
      </c>
      <c r="H125" s="163">
        <v>1913</v>
      </c>
      <c r="I125" s="164">
        <f t="shared" ref="I125:I132" si="107">IFERROR(H125/G125-1,"-")</f>
        <v>-0.2740037950664137</v>
      </c>
      <c r="J125" s="165">
        <f t="shared" ref="J125:J132" si="108">IFERROR(H125/C125-1,"-")</f>
        <v>-0.18491691521090758</v>
      </c>
      <c r="K125" s="164">
        <f t="shared" ref="K125:K132" si="109">H125/H$8</f>
        <v>3.0400836539485332E-3</v>
      </c>
      <c r="L125" s="163">
        <v>5963</v>
      </c>
      <c r="M125" s="163">
        <v>2020</v>
      </c>
      <c r="N125" s="163">
        <v>1586</v>
      </c>
      <c r="O125" s="163">
        <v>5717</v>
      </c>
      <c r="P125" s="163">
        <v>6811</v>
      </c>
      <c r="Q125" s="163">
        <v>6505</v>
      </c>
      <c r="R125" s="164">
        <f t="shared" ref="R125:R132" si="110">IFERROR(Q125/P125-1,"-")</f>
        <v>-4.4927323447364609E-2</v>
      </c>
      <c r="S125" s="165">
        <f t="shared" ref="S125:S132" si="111">IFERROR(Q125/L125-1,"-")</f>
        <v>9.0893845379842464E-2</v>
      </c>
      <c r="T125" s="164">
        <f t="shared" ref="T125:T132" si="112">Q125/Q$8</f>
        <v>2.2006952911548627E-3</v>
      </c>
      <c r="U125" s="163">
        <v>8310</v>
      </c>
      <c r="V125" s="163">
        <v>1935</v>
      </c>
      <c r="W125" s="163">
        <v>7687</v>
      </c>
      <c r="X125" s="163">
        <v>9446</v>
      </c>
      <c r="Y125" s="163">
        <v>8418</v>
      </c>
      <c r="Z125" s="164">
        <f t="shared" ref="Z125:Z132" si="113">IFERROR(Y125/X125-1,"-")</f>
        <v>-0.10882913402498418</v>
      </c>
      <c r="AA125" s="165">
        <f t="shared" si="106"/>
        <v>1.2996389891696714E-2</v>
      </c>
      <c r="AB125" s="164">
        <f t="shared" ref="AB125:AB132" si="114">Y125/Y$8</f>
        <v>2.3480234958549772E-3</v>
      </c>
    </row>
    <row r="126" spans="1:28" s="56" customFormat="1" x14ac:dyDescent="0.25">
      <c r="B126" s="162" t="s">
        <v>113</v>
      </c>
      <c r="C126" s="163">
        <v>3132</v>
      </c>
      <c r="D126" s="163">
        <v>1435</v>
      </c>
      <c r="E126" s="163">
        <v>1562</v>
      </c>
      <c r="F126" s="163">
        <v>2663</v>
      </c>
      <c r="G126" s="163">
        <v>3497</v>
      </c>
      <c r="H126" s="163">
        <v>3376</v>
      </c>
      <c r="I126" s="164">
        <f t="shared" si="107"/>
        <v>-3.4601086645696277E-2</v>
      </c>
      <c r="J126" s="165">
        <f t="shared" si="108"/>
        <v>7.7905491698595064E-2</v>
      </c>
      <c r="K126" s="164">
        <f t="shared" si="109"/>
        <v>5.3650404682332713E-3</v>
      </c>
      <c r="L126" s="163">
        <v>4134</v>
      </c>
      <c r="M126" s="163">
        <v>1902</v>
      </c>
      <c r="N126" s="163">
        <v>2864</v>
      </c>
      <c r="O126" s="163">
        <v>4835</v>
      </c>
      <c r="P126" s="163">
        <v>6578</v>
      </c>
      <c r="Q126" s="163">
        <v>6228</v>
      </c>
      <c r="R126" s="164">
        <f t="shared" si="110"/>
        <v>-5.3207661903314052E-2</v>
      </c>
      <c r="S126" s="165">
        <f t="shared" si="111"/>
        <v>0.50653120464441215</v>
      </c>
      <c r="T126" s="164">
        <f t="shared" si="112"/>
        <v>2.1069839005860851E-3</v>
      </c>
      <c r="U126" s="163">
        <v>7266</v>
      </c>
      <c r="V126" s="163">
        <v>4426</v>
      </c>
      <c r="W126" s="163">
        <v>7498</v>
      </c>
      <c r="X126" s="163">
        <v>10075</v>
      </c>
      <c r="Y126" s="163">
        <v>9604</v>
      </c>
      <c r="Z126" s="164">
        <f t="shared" si="113"/>
        <v>-4.6749379652605505E-2</v>
      </c>
      <c r="AA126" s="165">
        <f t="shared" si="106"/>
        <v>0.32177263969171488</v>
      </c>
      <c r="AB126" s="164">
        <f t="shared" si="114"/>
        <v>2.6788331734605843E-3</v>
      </c>
    </row>
    <row r="127" spans="1:28" x14ac:dyDescent="0.25">
      <c r="A127" s="56"/>
      <c r="B127" s="162" t="s">
        <v>116</v>
      </c>
      <c r="C127" s="163">
        <v>2454</v>
      </c>
      <c r="D127" s="163">
        <v>1093</v>
      </c>
      <c r="E127" s="163">
        <v>1580</v>
      </c>
      <c r="F127" s="163">
        <v>2017</v>
      </c>
      <c r="G127" s="163">
        <v>2372</v>
      </c>
      <c r="H127" s="163">
        <v>2133</v>
      </c>
      <c r="I127" s="164">
        <f t="shared" si="107"/>
        <v>-0.1007588532883642</v>
      </c>
      <c r="J127" s="165">
        <f t="shared" si="108"/>
        <v>-0.13080684596577019</v>
      </c>
      <c r="K127" s="164">
        <f t="shared" si="109"/>
        <v>3.3897012200063883E-3</v>
      </c>
      <c r="L127" s="163">
        <v>3032</v>
      </c>
      <c r="M127" s="163">
        <v>1330</v>
      </c>
      <c r="N127" s="163">
        <v>3936</v>
      </c>
      <c r="O127" s="163">
        <v>4520</v>
      </c>
      <c r="P127" s="163">
        <v>4675</v>
      </c>
      <c r="Q127" s="163">
        <v>4790</v>
      </c>
      <c r="R127" s="164">
        <f t="shared" si="110"/>
        <v>2.4598930481283476E-2</v>
      </c>
      <c r="S127" s="165">
        <f t="shared" si="111"/>
        <v>0.57981530343007925</v>
      </c>
      <c r="T127" s="164">
        <f t="shared" si="112"/>
        <v>1.6204966094745261E-3</v>
      </c>
      <c r="U127" s="163">
        <v>5486</v>
      </c>
      <c r="V127" s="163">
        <v>5516</v>
      </c>
      <c r="W127" s="163">
        <v>6537</v>
      </c>
      <c r="X127" s="163">
        <v>7047</v>
      </c>
      <c r="Y127" s="163">
        <v>6923</v>
      </c>
      <c r="Z127" s="164">
        <f t="shared" si="113"/>
        <v>-1.759614020150424E-2</v>
      </c>
      <c r="AA127" s="165">
        <f t="shared" si="106"/>
        <v>0.26193948231862918</v>
      </c>
      <c r="AB127" s="164">
        <f t="shared" si="114"/>
        <v>1.9310247875747215E-3</v>
      </c>
    </row>
    <row r="128" spans="1:28" x14ac:dyDescent="0.25">
      <c r="A128" s="56"/>
      <c r="B128" s="162" t="s">
        <v>123</v>
      </c>
      <c r="C128" s="163">
        <v>620</v>
      </c>
      <c r="D128" s="163">
        <v>315</v>
      </c>
      <c r="E128" s="163">
        <v>233</v>
      </c>
      <c r="F128" s="163">
        <v>627</v>
      </c>
      <c r="G128" s="163">
        <v>540</v>
      </c>
      <c r="H128" s="163">
        <v>467</v>
      </c>
      <c r="I128" s="164">
        <f t="shared" si="107"/>
        <v>-0.13518518518518519</v>
      </c>
      <c r="J128" s="165">
        <f t="shared" si="108"/>
        <v>-0.24677419354838714</v>
      </c>
      <c r="K128" s="164">
        <f t="shared" si="109"/>
        <v>7.4214274249553836E-4</v>
      </c>
      <c r="L128" s="163">
        <v>706</v>
      </c>
      <c r="M128" s="163">
        <v>309</v>
      </c>
      <c r="N128" s="163">
        <v>600</v>
      </c>
      <c r="O128" s="163">
        <v>1350</v>
      </c>
      <c r="P128" s="163">
        <v>1512</v>
      </c>
      <c r="Q128" s="163">
        <v>1346</v>
      </c>
      <c r="R128" s="164">
        <f t="shared" si="110"/>
        <v>-0.10978835978835977</v>
      </c>
      <c r="S128" s="165">
        <f t="shared" si="111"/>
        <v>0.90651558073654392</v>
      </c>
      <c r="T128" s="164">
        <f t="shared" si="112"/>
        <v>4.5536293034503382E-4</v>
      </c>
      <c r="U128" s="163">
        <v>1326</v>
      </c>
      <c r="V128" s="163">
        <v>833</v>
      </c>
      <c r="W128" s="163">
        <v>1977</v>
      </c>
      <c r="X128" s="163">
        <v>2052</v>
      </c>
      <c r="Y128" s="163">
        <v>1813</v>
      </c>
      <c r="Z128" s="164">
        <f t="shared" si="113"/>
        <v>-0.1164717348927875</v>
      </c>
      <c r="AA128" s="165">
        <f t="shared" si="106"/>
        <v>0.36726998491704377</v>
      </c>
      <c r="AB128" s="164">
        <f t="shared" si="114"/>
        <v>5.0569809907164093E-4</v>
      </c>
    </row>
    <row r="129" spans="1:28" x14ac:dyDescent="0.25">
      <c r="A129" s="56"/>
      <c r="B129" s="162" t="s">
        <v>119</v>
      </c>
      <c r="C129" s="163">
        <v>511</v>
      </c>
      <c r="D129" s="163">
        <v>261</v>
      </c>
      <c r="E129" s="163">
        <v>172</v>
      </c>
      <c r="F129" s="163">
        <v>471</v>
      </c>
      <c r="G129" s="163">
        <v>396</v>
      </c>
      <c r="H129" s="163">
        <v>425</v>
      </c>
      <c r="I129" s="164">
        <f t="shared" si="107"/>
        <v>7.3232323232323315E-2</v>
      </c>
      <c r="J129" s="165">
        <f t="shared" si="108"/>
        <v>-0.16829745596868884</v>
      </c>
      <c r="K129" s="164">
        <f t="shared" si="109"/>
        <v>6.7539757079358416E-4</v>
      </c>
      <c r="L129" s="163">
        <v>625</v>
      </c>
      <c r="M129" s="163">
        <v>364</v>
      </c>
      <c r="N129" s="163">
        <v>583</v>
      </c>
      <c r="O129" s="163">
        <v>902</v>
      </c>
      <c r="P129" s="163">
        <v>1037</v>
      </c>
      <c r="Q129" s="163">
        <v>1121</v>
      </c>
      <c r="R129" s="164">
        <f t="shared" si="110"/>
        <v>8.1002892960462924E-2</v>
      </c>
      <c r="S129" s="165">
        <f t="shared" si="111"/>
        <v>0.79360000000000008</v>
      </c>
      <c r="T129" s="164">
        <f t="shared" si="112"/>
        <v>3.7924356977472726E-4</v>
      </c>
      <c r="U129" s="163">
        <v>1136</v>
      </c>
      <c r="V129" s="163">
        <v>755</v>
      </c>
      <c r="W129" s="163">
        <v>1373</v>
      </c>
      <c r="X129" s="163">
        <v>1433</v>
      </c>
      <c r="Y129" s="163">
        <v>1546</v>
      </c>
      <c r="Z129" s="164">
        <f t="shared" si="113"/>
        <v>7.8855547801814474E-2</v>
      </c>
      <c r="AA129" s="165">
        <f t="shared" si="106"/>
        <v>0.3609154929577465</v>
      </c>
      <c r="AB129" s="164">
        <f t="shared" si="114"/>
        <v>4.3122408227510032E-4</v>
      </c>
    </row>
    <row r="130" spans="1:28" x14ac:dyDescent="0.25">
      <c r="A130" s="56"/>
      <c r="B130" s="162" t="s">
        <v>128</v>
      </c>
      <c r="C130" s="163">
        <v>356</v>
      </c>
      <c r="D130" s="163">
        <v>176</v>
      </c>
      <c r="E130" s="163">
        <v>47</v>
      </c>
      <c r="F130" s="163">
        <v>176</v>
      </c>
      <c r="G130" s="163">
        <v>171</v>
      </c>
      <c r="H130" s="163">
        <v>178</v>
      </c>
      <c r="I130" s="164">
        <f t="shared" si="107"/>
        <v>4.0935672514619936E-2</v>
      </c>
      <c r="J130" s="165">
        <f t="shared" si="108"/>
        <v>-0.5</v>
      </c>
      <c r="K130" s="164">
        <f t="shared" si="109"/>
        <v>2.8287239435590116E-4</v>
      </c>
      <c r="L130" s="163">
        <v>880</v>
      </c>
      <c r="M130" s="163">
        <v>476</v>
      </c>
      <c r="N130" s="163">
        <v>160</v>
      </c>
      <c r="O130" s="163">
        <v>609</v>
      </c>
      <c r="P130" s="163">
        <v>805</v>
      </c>
      <c r="Q130" s="163">
        <v>880</v>
      </c>
      <c r="R130" s="164">
        <f t="shared" si="110"/>
        <v>9.3167701863354102E-2</v>
      </c>
      <c r="S130" s="165">
        <f t="shared" si="111"/>
        <v>0</v>
      </c>
      <c r="T130" s="164">
        <f t="shared" si="112"/>
        <v>2.9771127689719895E-4</v>
      </c>
      <c r="U130" s="163">
        <v>1236</v>
      </c>
      <c r="V130" s="163">
        <v>207</v>
      </c>
      <c r="W130" s="163">
        <v>785</v>
      </c>
      <c r="X130" s="163">
        <v>976</v>
      </c>
      <c r="Y130" s="163">
        <v>1058</v>
      </c>
      <c r="Z130" s="164">
        <f t="shared" si="113"/>
        <v>8.4016393442623016E-2</v>
      </c>
      <c r="AA130" s="165">
        <f t="shared" si="106"/>
        <v>-0.14401294498381878</v>
      </c>
      <c r="AB130" s="164">
        <f t="shared" si="114"/>
        <v>2.9510677816756544E-4</v>
      </c>
    </row>
    <row r="131" spans="1:28" x14ac:dyDescent="0.25">
      <c r="A131" s="56"/>
      <c r="B131" s="162" t="s">
        <v>131</v>
      </c>
      <c r="C131" s="163">
        <v>360</v>
      </c>
      <c r="D131" s="163">
        <v>172</v>
      </c>
      <c r="E131" s="163">
        <v>101</v>
      </c>
      <c r="F131" s="163">
        <v>175</v>
      </c>
      <c r="G131" s="163">
        <v>296</v>
      </c>
      <c r="H131" s="163">
        <v>231</v>
      </c>
      <c r="I131" s="164">
        <f t="shared" si="107"/>
        <v>-0.21959459459459463</v>
      </c>
      <c r="J131" s="165">
        <f t="shared" si="108"/>
        <v>-0.35833333333333328</v>
      </c>
      <c r="K131" s="164">
        <f t="shared" si="109"/>
        <v>3.6709844436074812E-4</v>
      </c>
      <c r="L131" s="163">
        <v>1583</v>
      </c>
      <c r="M131" s="163">
        <v>858</v>
      </c>
      <c r="N131" s="163">
        <v>257</v>
      </c>
      <c r="O131" s="163">
        <v>1091</v>
      </c>
      <c r="P131" s="163">
        <v>1510</v>
      </c>
      <c r="Q131" s="163">
        <v>1424</v>
      </c>
      <c r="R131" s="164">
        <f t="shared" si="110"/>
        <v>-5.695364238410594E-2</v>
      </c>
      <c r="S131" s="165">
        <f t="shared" si="111"/>
        <v>-0.10044219835754897</v>
      </c>
      <c r="T131" s="164">
        <f t="shared" si="112"/>
        <v>4.8175097534274009E-4</v>
      </c>
      <c r="U131" s="163">
        <v>1943</v>
      </c>
      <c r="V131" s="163">
        <v>358</v>
      </c>
      <c r="W131" s="163">
        <v>1266</v>
      </c>
      <c r="X131" s="163">
        <v>1806</v>
      </c>
      <c r="Y131" s="163">
        <v>1655</v>
      </c>
      <c r="Z131" s="164">
        <f t="shared" si="113"/>
        <v>-8.3610188261351026E-2</v>
      </c>
      <c r="AA131" s="165">
        <f t="shared" si="106"/>
        <v>-0.14822439526505404</v>
      </c>
      <c r="AB131" s="164">
        <f t="shared" si="114"/>
        <v>4.6162733257780789E-4</v>
      </c>
    </row>
    <row r="132" spans="1:28" x14ac:dyDescent="0.25">
      <c r="A132" s="56"/>
      <c r="B132" s="168" t="s">
        <v>145</v>
      </c>
      <c r="C132" s="169">
        <f t="shared" ref="C132:H132" si="115">C124-SUM(C125:C131)</f>
        <v>37585</v>
      </c>
      <c r="D132" s="169">
        <f t="shared" si="115"/>
        <v>15059</v>
      </c>
      <c r="E132" s="169">
        <f t="shared" si="115"/>
        <v>17042</v>
      </c>
      <c r="F132" s="169">
        <f t="shared" si="115"/>
        <v>22338</v>
      </c>
      <c r="G132" s="169">
        <f t="shared" si="115"/>
        <v>16492</v>
      </c>
      <c r="H132" s="169">
        <f t="shared" si="115"/>
        <v>16183</v>
      </c>
      <c r="I132" s="170">
        <f t="shared" si="107"/>
        <v>-1.873635702158627E-2</v>
      </c>
      <c r="J132" s="171">
        <f t="shared" si="108"/>
        <v>-0.56942929360117067</v>
      </c>
      <c r="K132" s="170">
        <f t="shared" si="109"/>
        <v>2.5717550325064877E-2</v>
      </c>
      <c r="L132" s="169">
        <f t="shared" ref="L132:Q132" si="116">L124-SUM(L125:L131)</f>
        <v>15105</v>
      </c>
      <c r="M132" s="169">
        <f t="shared" si="116"/>
        <v>6385</v>
      </c>
      <c r="N132" s="169">
        <f t="shared" si="116"/>
        <v>10766</v>
      </c>
      <c r="O132" s="169">
        <f t="shared" si="116"/>
        <v>20049</v>
      </c>
      <c r="P132" s="169">
        <f t="shared" si="116"/>
        <v>23252</v>
      </c>
      <c r="Q132" s="169">
        <f t="shared" si="116"/>
        <v>25371</v>
      </c>
      <c r="R132" s="170">
        <f t="shared" si="110"/>
        <v>9.1131945639084888E-2</v>
      </c>
      <c r="S132" s="171">
        <f t="shared" si="111"/>
        <v>0.67964250248262159</v>
      </c>
      <c r="T132" s="170">
        <f t="shared" si="112"/>
        <v>8.5832190979077665E-3</v>
      </c>
      <c r="U132" s="169">
        <f>U124-SUM(U125:U131)</f>
        <v>52690</v>
      </c>
      <c r="V132" s="169">
        <f>V124-SUM(V125:V131)</f>
        <v>27808</v>
      </c>
      <c r="W132" s="169">
        <f>W124-SUM(W125:W131)</f>
        <v>42387</v>
      </c>
      <c r="X132" s="169">
        <f>X124-SUM(X125:X131)</f>
        <v>39744</v>
      </c>
      <c r="Y132" s="169">
        <f>Y124-SUM(Y125:Y131)</f>
        <v>41554</v>
      </c>
      <c r="Z132" s="170">
        <f t="shared" si="113"/>
        <v>4.5541465378421853E-2</v>
      </c>
      <c r="AA132" s="171">
        <f t="shared" si="106"/>
        <v>-0.21134940216359843</v>
      </c>
      <c r="AB132" s="170">
        <f t="shared" si="114"/>
        <v>1.1590611587878085E-2</v>
      </c>
    </row>
    <row r="133" spans="1:28" x14ac:dyDescent="0.25">
      <c r="A133" s="56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x14ac:dyDescent="0.25">
      <c r="A134" s="56"/>
      <c r="B134" s="154" t="s">
        <v>68</v>
      </c>
      <c r="C134" s="176">
        <f t="shared" ref="C134:H134" si="117">C135+C138</f>
        <v>24648</v>
      </c>
      <c r="D134" s="176">
        <f t="shared" si="117"/>
        <v>9862</v>
      </c>
      <c r="E134" s="176">
        <f t="shared" si="117"/>
        <v>16912</v>
      </c>
      <c r="F134" s="176">
        <f t="shared" si="117"/>
        <v>40797</v>
      </c>
      <c r="G134" s="176">
        <f t="shared" si="117"/>
        <v>40726</v>
      </c>
      <c r="H134" s="176">
        <f t="shared" si="117"/>
        <v>44646</v>
      </c>
      <c r="I134" s="177">
        <f>IFERROR(H134/G134-1,"-")</f>
        <v>9.6253007906497157E-2</v>
      </c>
      <c r="J134" s="177">
        <f>IFERROR(H134/C134-1,"-")</f>
        <v>0.81134371957156759</v>
      </c>
      <c r="K134" s="177">
        <f>H134/H$8</f>
        <v>7.0950117519177319E-2</v>
      </c>
      <c r="L134" s="176">
        <f t="shared" ref="L134:Q134" si="118">L135+L138</f>
        <v>126179</v>
      </c>
      <c r="M134" s="176">
        <f t="shared" si="118"/>
        <v>40956</v>
      </c>
      <c r="N134" s="176">
        <f t="shared" si="118"/>
        <v>39929</v>
      </c>
      <c r="O134" s="176">
        <f t="shared" si="118"/>
        <v>135196</v>
      </c>
      <c r="P134" s="176">
        <f t="shared" si="118"/>
        <v>148772</v>
      </c>
      <c r="Q134" s="176">
        <f t="shared" si="118"/>
        <v>154236</v>
      </c>
      <c r="R134" s="177">
        <f>IFERROR(Q134/P134-1,"-")</f>
        <v>3.6727341166348459E-2</v>
      </c>
      <c r="S134" s="177">
        <f>IFERROR(Q134/L134-1,"-")</f>
        <v>0.22235871262254414</v>
      </c>
      <c r="T134" s="177">
        <f>Q134/Q$8</f>
        <v>5.2179314208541334E-2</v>
      </c>
      <c r="U134" s="176">
        <f>U135+U138</f>
        <v>150827</v>
      </c>
      <c r="V134" s="176">
        <f>V135+V138</f>
        <v>84437</v>
      </c>
      <c r="W134" s="176">
        <f>W135+W138</f>
        <v>175993</v>
      </c>
      <c r="X134" s="176">
        <f>X135+X138</f>
        <v>189498</v>
      </c>
      <c r="Y134" s="176">
        <f>Y135+Y138</f>
        <v>198882</v>
      </c>
      <c r="Z134" s="177">
        <f>IFERROR(Y134/X134-1,"-")</f>
        <v>4.9520311560016461E-2</v>
      </c>
      <c r="AA134" s="177">
        <f t="shared" ref="AA134:AA146" si="119">IFERROR(Y134/U134-1,"-")</f>
        <v>0.31861006318497354</v>
      </c>
      <c r="AB134" s="177">
        <f>Y134/Y$8</f>
        <v>5.5473937859661385E-2</v>
      </c>
    </row>
    <row r="135" spans="1:28" x14ac:dyDescent="0.25">
      <c r="A135" s="56"/>
      <c r="B135" s="157" t="s">
        <v>97</v>
      </c>
      <c r="C135" s="158">
        <v>7853</v>
      </c>
      <c r="D135" s="158">
        <v>2454</v>
      </c>
      <c r="E135" s="158">
        <v>5722</v>
      </c>
      <c r="F135" s="158">
        <v>5083</v>
      </c>
      <c r="G135" s="158">
        <v>6992</v>
      </c>
      <c r="H135" s="158">
        <v>6555</v>
      </c>
      <c r="I135" s="159">
        <f>IFERROR(H135/G135-1,"-")</f>
        <v>-6.25E-2</v>
      </c>
      <c r="J135" s="160">
        <f>IFERROR(H135/C135-1,"-")</f>
        <v>-0.16528715140710559</v>
      </c>
      <c r="K135" s="159">
        <f>H135/H$8</f>
        <v>1.041701429776928E-2</v>
      </c>
      <c r="L135" s="158">
        <v>24114</v>
      </c>
      <c r="M135" s="158">
        <v>6197</v>
      </c>
      <c r="N135" s="158">
        <v>12720</v>
      </c>
      <c r="O135" s="158">
        <v>14072</v>
      </c>
      <c r="P135" s="158">
        <v>13710</v>
      </c>
      <c r="Q135" s="158">
        <v>12849</v>
      </c>
      <c r="R135" s="159">
        <f>IFERROR(Q135/P135-1,"-")</f>
        <v>-6.280087527352296E-2</v>
      </c>
      <c r="S135" s="160">
        <f>IFERROR(Q135/L135-1,"-")</f>
        <v>-0.46715600895745213</v>
      </c>
      <c r="T135" s="159">
        <f>Q135/Q$8</f>
        <v>4.3469229509683063E-3</v>
      </c>
      <c r="U135" s="158">
        <v>31967</v>
      </c>
      <c r="V135" s="158">
        <v>35081</v>
      </c>
      <c r="W135" s="158">
        <v>19155</v>
      </c>
      <c r="X135" s="158">
        <v>20702</v>
      </c>
      <c r="Y135" s="158">
        <v>19404</v>
      </c>
      <c r="Z135" s="159">
        <f>IFERROR(Y135/X135-1,"-")</f>
        <v>-6.269925611052074E-2</v>
      </c>
      <c r="AA135" s="160">
        <f t="shared" si="119"/>
        <v>-0.3929990302499452</v>
      </c>
      <c r="AB135" s="159">
        <f>Y135/Y$8</f>
        <v>5.4123364116856702E-3</v>
      </c>
    </row>
    <row r="136" spans="1:28" x14ac:dyDescent="0.25">
      <c r="A136" s="56"/>
      <c r="B136" s="162" t="s">
        <v>103</v>
      </c>
      <c r="C136" s="163">
        <v>7853</v>
      </c>
      <c r="D136" s="163">
        <v>2454</v>
      </c>
      <c r="E136" s="163">
        <v>5722</v>
      </c>
      <c r="F136" s="163">
        <v>5012</v>
      </c>
      <c r="G136" s="163">
        <v>6992</v>
      </c>
      <c r="H136" s="163">
        <v>6555</v>
      </c>
      <c r="I136" s="164">
        <f>IFERROR(H136/G136-1,"-")</f>
        <v>-6.25E-2</v>
      </c>
      <c r="J136" s="165">
        <f>IFERROR(H136/C136-1,"-")</f>
        <v>-0.16528715140710559</v>
      </c>
      <c r="K136" s="164">
        <f>H136/H$8</f>
        <v>1.041701429776928E-2</v>
      </c>
      <c r="L136" s="163">
        <v>8087</v>
      </c>
      <c r="M136" s="163">
        <v>3528</v>
      </c>
      <c r="N136" s="163">
        <v>7332</v>
      </c>
      <c r="O136" s="163">
        <v>8329</v>
      </c>
      <c r="P136" s="163">
        <v>6440</v>
      </c>
      <c r="Q136" s="163">
        <v>5974</v>
      </c>
      <c r="R136" s="164">
        <f>IFERROR(Q136/P136-1,"-")</f>
        <v>-7.2360248447205011E-2</v>
      </c>
      <c r="S136" s="165">
        <f>IFERROR(Q136/L136-1,"-")</f>
        <v>-0.26128354148633615</v>
      </c>
      <c r="T136" s="164">
        <f>Q136/Q$8</f>
        <v>2.0210536002089391E-3</v>
      </c>
      <c r="U136" s="163">
        <v>15940</v>
      </c>
      <c r="V136" s="163">
        <v>27598</v>
      </c>
      <c r="W136" s="163">
        <v>13341</v>
      </c>
      <c r="X136" s="163">
        <v>13432</v>
      </c>
      <c r="Y136" s="163">
        <v>12529</v>
      </c>
      <c r="Z136" s="164">
        <f>IFERROR(Y136/X136-1,"-")</f>
        <v>-6.722751637879687E-2</v>
      </c>
      <c r="AA136" s="165">
        <f t="shared" si="119"/>
        <v>-0.21398996235884571</v>
      </c>
      <c r="AB136" s="164">
        <f>Y136/Y$8</f>
        <v>3.4947002114002149E-3</v>
      </c>
    </row>
    <row r="137" spans="1:28" x14ac:dyDescent="0.25">
      <c r="A137" s="56"/>
      <c r="B137" s="162" t="s">
        <v>100</v>
      </c>
      <c r="C137" s="163">
        <v>0</v>
      </c>
      <c r="D137" s="163">
        <v>0</v>
      </c>
      <c r="E137" s="163">
        <v>0</v>
      </c>
      <c r="F137" s="163">
        <v>71</v>
      </c>
      <c r="G137" s="163">
        <v>0</v>
      </c>
      <c r="H137" s="163">
        <v>0</v>
      </c>
      <c r="I137" s="164" t="str">
        <f>IFERROR(H137/G137-1,"-")</f>
        <v>-</v>
      </c>
      <c r="J137" s="165" t="str">
        <f>IFERROR(H137/C137-1,"-")</f>
        <v>-</v>
      </c>
      <c r="K137" s="164">
        <f>H137/H$8</f>
        <v>0</v>
      </c>
      <c r="L137" s="163">
        <v>16027</v>
      </c>
      <c r="M137" s="163">
        <v>2669</v>
      </c>
      <c r="N137" s="163">
        <v>5388</v>
      </c>
      <c r="O137" s="163">
        <v>5743</v>
      </c>
      <c r="P137" s="163">
        <v>7270</v>
      </c>
      <c r="Q137" s="163">
        <v>6875</v>
      </c>
      <c r="R137" s="164">
        <f>IFERROR(Q137/P137-1,"-")</f>
        <v>-5.4332874828060485E-2</v>
      </c>
      <c r="S137" s="165">
        <f>IFERROR(Q137/L137-1,"-")</f>
        <v>-0.57103637611530544</v>
      </c>
      <c r="T137" s="164">
        <f>Q137/Q$8</f>
        <v>2.3258693507593668E-3</v>
      </c>
      <c r="U137" s="163">
        <v>16027</v>
      </c>
      <c r="V137" s="163">
        <v>7483</v>
      </c>
      <c r="W137" s="163">
        <v>5814</v>
      </c>
      <c r="X137" s="163">
        <v>7270</v>
      </c>
      <c r="Y137" s="163">
        <v>6875</v>
      </c>
      <c r="Z137" s="164">
        <f>IFERROR(Y137/X137-1,"-")</f>
        <v>-5.4332874828060485E-2</v>
      </c>
      <c r="AA137" s="165">
        <f t="shared" si="119"/>
        <v>-0.57103637611530544</v>
      </c>
      <c r="AB137" s="164">
        <f>Y137/Y$8</f>
        <v>1.9176362002854559E-3</v>
      </c>
    </row>
    <row r="138" spans="1:28" x14ac:dyDescent="0.25">
      <c r="A138" s="56"/>
      <c r="B138" s="157" t="s">
        <v>107</v>
      </c>
      <c r="C138" s="158">
        <v>16795</v>
      </c>
      <c r="D138" s="158">
        <v>7408</v>
      </c>
      <c r="E138" s="158">
        <v>11190</v>
      </c>
      <c r="F138" s="158">
        <v>35714</v>
      </c>
      <c r="G138" s="158">
        <v>33734</v>
      </c>
      <c r="H138" s="158">
        <v>38091</v>
      </c>
      <c r="I138" s="159">
        <f>IFERROR(H138/G138-1,"-")</f>
        <v>0.12915752653109625</v>
      </c>
      <c r="J138" s="160">
        <f>IFERROR(H138/C138-1,"-")</f>
        <v>1.2679964275081868</v>
      </c>
      <c r="K138" s="159">
        <f>H138/H$8</f>
        <v>6.0533103221408036E-2</v>
      </c>
      <c r="L138" s="158">
        <v>102065</v>
      </c>
      <c r="M138" s="158">
        <v>34759</v>
      </c>
      <c r="N138" s="158">
        <v>27209</v>
      </c>
      <c r="O138" s="158">
        <v>121124</v>
      </c>
      <c r="P138" s="158">
        <v>135062</v>
      </c>
      <c r="Q138" s="158">
        <v>141387</v>
      </c>
      <c r="R138" s="159">
        <f>IFERROR(Q138/P138-1,"-")</f>
        <v>4.6830344582488026E-2</v>
      </c>
      <c r="S138" s="160">
        <f>IFERROR(Q138/L138-1,"-")</f>
        <v>0.38526429236271009</v>
      </c>
      <c r="T138" s="159">
        <f>Q138/Q$8</f>
        <v>4.7832391257573027E-2</v>
      </c>
      <c r="U138" s="158">
        <v>118860</v>
      </c>
      <c r="V138" s="158">
        <v>49356</v>
      </c>
      <c r="W138" s="158">
        <v>156838</v>
      </c>
      <c r="X138" s="158">
        <v>168796</v>
      </c>
      <c r="Y138" s="158">
        <v>179478</v>
      </c>
      <c r="Z138" s="159">
        <f>IFERROR(Y138/X138-1,"-")</f>
        <v>6.3283490130097819E-2</v>
      </c>
      <c r="AA138" s="160">
        <f t="shared" si="119"/>
        <v>0.50999495204442202</v>
      </c>
      <c r="AB138" s="159">
        <f>Y138/Y$8</f>
        <v>5.0061601447975716E-2</v>
      </c>
    </row>
    <row r="139" spans="1:28" s="56" customFormat="1" x14ac:dyDescent="0.25">
      <c r="B139" s="162" t="s">
        <v>110</v>
      </c>
      <c r="C139" s="163">
        <v>9862</v>
      </c>
      <c r="D139" s="163">
        <v>3361</v>
      </c>
      <c r="E139" s="163">
        <v>4944</v>
      </c>
      <c r="F139" s="163">
        <v>18155</v>
      </c>
      <c r="G139" s="163">
        <v>16893</v>
      </c>
      <c r="H139" s="163">
        <v>21651</v>
      </c>
      <c r="I139" s="164">
        <f t="shared" ref="I139:I146" si="120">IFERROR(H139/G139-1,"-")</f>
        <v>0.28165512342390331</v>
      </c>
      <c r="J139" s="165">
        <f t="shared" ref="J139:J146" si="121">IFERROR(H139/C139-1,"-")</f>
        <v>1.1953964713039951</v>
      </c>
      <c r="K139" s="164">
        <f t="shared" ref="K139:K146" si="122">H139/H$8</f>
        <v>3.4407136012357391E-2</v>
      </c>
      <c r="L139" s="163">
        <v>47624</v>
      </c>
      <c r="M139" s="163">
        <v>12472</v>
      </c>
      <c r="N139" s="163">
        <v>6130</v>
      </c>
      <c r="O139" s="163">
        <v>51140</v>
      </c>
      <c r="P139" s="163">
        <v>57765</v>
      </c>
      <c r="Q139" s="163">
        <v>60525</v>
      </c>
      <c r="R139" s="164">
        <f t="shared" ref="R139:R146" si="123">IFERROR(Q139/P139-1,"-")</f>
        <v>4.777979745520633E-2</v>
      </c>
      <c r="S139" s="165">
        <f t="shared" ref="S139:S146" si="124">IFERROR(Q139/L139-1,"-")</f>
        <v>0.27089282714597673</v>
      </c>
      <c r="T139" s="164">
        <f t="shared" ref="T139:T146" si="125">Q139/Q$8</f>
        <v>2.047610799341246E-2</v>
      </c>
      <c r="U139" s="163">
        <v>57486</v>
      </c>
      <c r="V139" s="163">
        <v>11406</v>
      </c>
      <c r="W139" s="163">
        <v>69295</v>
      </c>
      <c r="X139" s="163">
        <v>74658</v>
      </c>
      <c r="Y139" s="163">
        <v>82176</v>
      </c>
      <c r="Z139" s="164">
        <f t="shared" ref="Z139:Z146" si="126">IFERROR(Y139/X139-1,"-")</f>
        <v>0.10069918829864188</v>
      </c>
      <c r="AA139" s="165">
        <f t="shared" si="119"/>
        <v>0.42949587725707139</v>
      </c>
      <c r="AB139" s="164">
        <f t="shared" ref="AB139:AB146" si="127">Y139/Y$8</f>
        <v>2.2921261439222927E-2</v>
      </c>
    </row>
    <row r="140" spans="1:28" s="56" customFormat="1" x14ac:dyDescent="0.25">
      <c r="B140" s="162" t="s">
        <v>113</v>
      </c>
      <c r="C140" s="163">
        <v>1551</v>
      </c>
      <c r="D140" s="163">
        <v>1257</v>
      </c>
      <c r="E140" s="163">
        <v>918</v>
      </c>
      <c r="F140" s="163">
        <v>1164</v>
      </c>
      <c r="G140" s="163">
        <v>1474</v>
      </c>
      <c r="H140" s="163">
        <v>1318</v>
      </c>
      <c r="I140" s="164">
        <f t="shared" si="120"/>
        <v>-0.10583446404341923</v>
      </c>
      <c r="J140" s="165">
        <f t="shared" si="121"/>
        <v>-0.15022566086395872</v>
      </c>
      <c r="K140" s="164">
        <f t="shared" si="122"/>
        <v>2.0945270548375153E-3</v>
      </c>
      <c r="L140" s="163">
        <v>8673</v>
      </c>
      <c r="M140" s="163">
        <v>2280</v>
      </c>
      <c r="N140" s="163">
        <v>2824</v>
      </c>
      <c r="O140" s="163">
        <v>9065</v>
      </c>
      <c r="P140" s="163">
        <v>13107</v>
      </c>
      <c r="Q140" s="163">
        <v>13722</v>
      </c>
      <c r="R140" s="164">
        <f t="shared" si="123"/>
        <v>4.6921492332341552E-2</v>
      </c>
      <c r="S140" s="165">
        <f t="shared" si="124"/>
        <v>0.58215150466966437</v>
      </c>
      <c r="T140" s="164">
        <f t="shared" si="125"/>
        <v>4.6422660699810955E-3</v>
      </c>
      <c r="U140" s="163">
        <v>10224</v>
      </c>
      <c r="V140" s="163">
        <v>4973</v>
      </c>
      <c r="W140" s="163">
        <v>10229</v>
      </c>
      <c r="X140" s="163">
        <v>14581</v>
      </c>
      <c r="Y140" s="163">
        <v>15040</v>
      </c>
      <c r="Z140" s="164">
        <f t="shared" si="126"/>
        <v>3.1479322405870702E-2</v>
      </c>
      <c r="AA140" s="165">
        <f t="shared" si="119"/>
        <v>0.47104851330203434</v>
      </c>
      <c r="AB140" s="164">
        <f t="shared" si="127"/>
        <v>4.1950906839699278E-3</v>
      </c>
    </row>
    <row r="141" spans="1:28" x14ac:dyDescent="0.25">
      <c r="A141" s="56"/>
      <c r="B141" s="162" t="s">
        <v>116</v>
      </c>
      <c r="C141" s="163">
        <v>721</v>
      </c>
      <c r="D141" s="163">
        <v>147</v>
      </c>
      <c r="E141" s="163">
        <v>762</v>
      </c>
      <c r="F141" s="163">
        <v>5354</v>
      </c>
      <c r="G141" s="163">
        <v>4531</v>
      </c>
      <c r="H141" s="163">
        <v>4507</v>
      </c>
      <c r="I141" s="164">
        <f t="shared" si="120"/>
        <v>-5.2968439638049203E-3</v>
      </c>
      <c r="J141" s="165">
        <f t="shared" si="121"/>
        <v>5.2510402219140087</v>
      </c>
      <c r="K141" s="164">
        <f t="shared" si="122"/>
        <v>7.162392591921609E-3</v>
      </c>
      <c r="L141" s="163">
        <v>13528</v>
      </c>
      <c r="M141" s="163">
        <v>3786</v>
      </c>
      <c r="N141" s="163">
        <v>5223</v>
      </c>
      <c r="O141" s="163">
        <v>14810</v>
      </c>
      <c r="P141" s="163">
        <v>13657</v>
      </c>
      <c r="Q141" s="163">
        <v>13824</v>
      </c>
      <c r="R141" s="164">
        <f t="shared" si="123"/>
        <v>1.2228161382441316E-2</v>
      </c>
      <c r="S141" s="165">
        <f t="shared" si="124"/>
        <v>2.188054405677109E-2</v>
      </c>
      <c r="T141" s="164">
        <f t="shared" si="125"/>
        <v>4.6767735134396341E-3</v>
      </c>
      <c r="U141" s="163">
        <v>14249</v>
      </c>
      <c r="V141" s="163">
        <v>9654</v>
      </c>
      <c r="W141" s="163">
        <v>20164</v>
      </c>
      <c r="X141" s="163">
        <v>18188</v>
      </c>
      <c r="Y141" s="163">
        <v>18331</v>
      </c>
      <c r="Z141" s="164">
        <f t="shared" si="126"/>
        <v>7.8623268088848786E-3</v>
      </c>
      <c r="AA141" s="165">
        <f t="shared" si="119"/>
        <v>0.28647624394694371</v>
      </c>
      <c r="AB141" s="164">
        <f t="shared" si="127"/>
        <v>5.11304569999021E-3</v>
      </c>
    </row>
    <row r="142" spans="1:28" x14ac:dyDescent="0.25">
      <c r="A142" s="56"/>
      <c r="B142" s="162" t="s">
        <v>123</v>
      </c>
      <c r="C142" s="163">
        <v>480</v>
      </c>
      <c r="D142" s="163">
        <v>113</v>
      </c>
      <c r="E142" s="163">
        <v>1445</v>
      </c>
      <c r="F142" s="163">
        <v>3857</v>
      </c>
      <c r="G142" s="163">
        <v>3043</v>
      </c>
      <c r="H142" s="163">
        <v>1725</v>
      </c>
      <c r="I142" s="164">
        <f t="shared" si="120"/>
        <v>-0.43312520538941834</v>
      </c>
      <c r="J142" s="165">
        <f t="shared" si="121"/>
        <v>2.59375</v>
      </c>
      <c r="K142" s="164">
        <f t="shared" si="122"/>
        <v>2.7413195520445475E-3</v>
      </c>
      <c r="L142" s="163">
        <v>1681</v>
      </c>
      <c r="M142" s="163">
        <v>447</v>
      </c>
      <c r="N142" s="163">
        <v>615</v>
      </c>
      <c r="O142" s="163">
        <v>3362</v>
      </c>
      <c r="P142" s="163">
        <v>3193</v>
      </c>
      <c r="Q142" s="163">
        <v>2610</v>
      </c>
      <c r="R142" s="164">
        <f t="shared" si="123"/>
        <v>-0.18258690886313811</v>
      </c>
      <c r="S142" s="165">
        <f t="shared" si="124"/>
        <v>0.55264723378941105</v>
      </c>
      <c r="T142" s="164">
        <f t="shared" si="125"/>
        <v>8.8298458261555591E-4</v>
      </c>
      <c r="U142" s="163">
        <v>2161</v>
      </c>
      <c r="V142" s="163">
        <v>2175</v>
      </c>
      <c r="W142" s="163">
        <v>7219</v>
      </c>
      <c r="X142" s="163">
        <v>6236</v>
      </c>
      <c r="Y142" s="163">
        <v>4335</v>
      </c>
      <c r="Z142" s="164">
        <f t="shared" si="126"/>
        <v>-0.30484284797947403</v>
      </c>
      <c r="AA142" s="165">
        <f t="shared" si="119"/>
        <v>1.0060157334567328</v>
      </c>
      <c r="AB142" s="164">
        <f t="shared" si="127"/>
        <v>1.209156789561811E-3</v>
      </c>
    </row>
    <row r="143" spans="1:28" x14ac:dyDescent="0.25">
      <c r="A143" s="56"/>
      <c r="B143" s="162" t="s">
        <v>119</v>
      </c>
      <c r="C143" s="163">
        <v>184</v>
      </c>
      <c r="D143" s="163">
        <v>428</v>
      </c>
      <c r="E143" s="163">
        <v>789</v>
      </c>
      <c r="F143" s="163">
        <v>331</v>
      </c>
      <c r="G143" s="163">
        <v>1067</v>
      </c>
      <c r="H143" s="163">
        <v>791</v>
      </c>
      <c r="I143" s="164">
        <f t="shared" si="120"/>
        <v>-0.25866916588566069</v>
      </c>
      <c r="J143" s="165">
        <f t="shared" si="121"/>
        <v>3.2989130434782608</v>
      </c>
      <c r="K143" s="164">
        <f t="shared" si="122"/>
        <v>1.2570340670534708E-3</v>
      </c>
      <c r="L143" s="163">
        <v>2746</v>
      </c>
      <c r="M143" s="163">
        <v>773</v>
      </c>
      <c r="N143" s="163">
        <v>793</v>
      </c>
      <c r="O143" s="163">
        <v>2633</v>
      </c>
      <c r="P143" s="163">
        <v>2881</v>
      </c>
      <c r="Q143" s="163">
        <v>3263</v>
      </c>
      <c r="R143" s="164">
        <f t="shared" si="123"/>
        <v>0.13259284970496354</v>
      </c>
      <c r="S143" s="165">
        <f t="shared" si="124"/>
        <v>0.1882738528769119</v>
      </c>
      <c r="T143" s="164">
        <f t="shared" si="125"/>
        <v>1.1038998824040456E-3</v>
      </c>
      <c r="U143" s="163">
        <v>2930</v>
      </c>
      <c r="V143" s="163">
        <v>1986</v>
      </c>
      <c r="W143" s="163">
        <v>2964</v>
      </c>
      <c r="X143" s="163">
        <v>3948</v>
      </c>
      <c r="Y143" s="163">
        <v>4054</v>
      </c>
      <c r="Z143" s="164">
        <f t="shared" si="126"/>
        <v>2.6849037487335359E-2</v>
      </c>
      <c r="AA143" s="165">
        <f t="shared" si="119"/>
        <v>0.3836177474402731</v>
      </c>
      <c r="AB143" s="164">
        <f t="shared" si="127"/>
        <v>1.1307777681392346E-3</v>
      </c>
    </row>
    <row r="144" spans="1:28" x14ac:dyDescent="0.25">
      <c r="A144" s="56"/>
      <c r="B144" s="162" t="s">
        <v>128</v>
      </c>
      <c r="C144" s="163">
        <v>260</v>
      </c>
      <c r="D144" s="163">
        <v>142</v>
      </c>
      <c r="E144" s="163">
        <v>15</v>
      </c>
      <c r="F144" s="163">
        <v>79</v>
      </c>
      <c r="G144" s="163">
        <v>139</v>
      </c>
      <c r="H144" s="163">
        <v>6</v>
      </c>
      <c r="I144" s="164">
        <f t="shared" si="120"/>
        <v>-0.95683453237410077</v>
      </c>
      <c r="J144" s="165">
        <f t="shared" si="121"/>
        <v>-0.97692307692307689</v>
      </c>
      <c r="K144" s="164">
        <f t="shared" si="122"/>
        <v>9.5350245288506009E-6</v>
      </c>
      <c r="L144" s="163">
        <v>828</v>
      </c>
      <c r="M144" s="163">
        <v>1439</v>
      </c>
      <c r="N144" s="163">
        <v>238</v>
      </c>
      <c r="O144" s="163">
        <v>1633</v>
      </c>
      <c r="P144" s="163">
        <v>1884</v>
      </c>
      <c r="Q144" s="163">
        <v>1992</v>
      </c>
      <c r="R144" s="164">
        <f t="shared" si="123"/>
        <v>5.7324840764331197E-2</v>
      </c>
      <c r="S144" s="165">
        <f t="shared" si="124"/>
        <v>1.4057971014492754</v>
      </c>
      <c r="T144" s="164">
        <f t="shared" si="125"/>
        <v>6.7391007224911392E-4</v>
      </c>
      <c r="U144" s="163">
        <v>1088</v>
      </c>
      <c r="V144" s="163">
        <v>272</v>
      </c>
      <c r="W144" s="163">
        <v>1712</v>
      </c>
      <c r="X144" s="163">
        <v>2023</v>
      </c>
      <c r="Y144" s="163">
        <v>1998</v>
      </c>
      <c r="Z144" s="164">
        <f t="shared" si="126"/>
        <v>-1.2357884330202684E-2</v>
      </c>
      <c r="AA144" s="165">
        <f t="shared" si="119"/>
        <v>0.83639705882352944</v>
      </c>
      <c r="AB144" s="164">
        <f t="shared" si="127"/>
        <v>5.5729994591568598E-4</v>
      </c>
    </row>
    <row r="145" spans="1:28" x14ac:dyDescent="0.25">
      <c r="A145" s="56"/>
      <c r="B145" s="162" t="s">
        <v>131</v>
      </c>
      <c r="C145" s="163">
        <v>151</v>
      </c>
      <c r="D145" s="163">
        <v>815</v>
      </c>
      <c r="E145" s="163">
        <v>20</v>
      </c>
      <c r="F145" s="163">
        <v>49</v>
      </c>
      <c r="G145" s="163">
        <v>62</v>
      </c>
      <c r="H145" s="163">
        <v>54</v>
      </c>
      <c r="I145" s="164">
        <f t="shared" si="120"/>
        <v>-0.12903225806451613</v>
      </c>
      <c r="J145" s="165">
        <f t="shared" si="121"/>
        <v>-0.64238410596026485</v>
      </c>
      <c r="K145" s="164">
        <f t="shared" si="122"/>
        <v>8.5815220759655406E-5</v>
      </c>
      <c r="L145" s="163">
        <v>3204</v>
      </c>
      <c r="M145" s="163">
        <v>2465</v>
      </c>
      <c r="N145" s="163">
        <v>113</v>
      </c>
      <c r="O145" s="163">
        <v>798</v>
      </c>
      <c r="P145" s="163">
        <v>1356</v>
      </c>
      <c r="Q145" s="163">
        <v>1282</v>
      </c>
      <c r="R145" s="164">
        <f t="shared" si="123"/>
        <v>-5.4572271386430726E-2</v>
      </c>
      <c r="S145" s="165">
        <f t="shared" si="124"/>
        <v>-0.59987515605493136</v>
      </c>
      <c r="T145" s="164">
        <f t="shared" si="125"/>
        <v>4.3371120111614667E-4</v>
      </c>
      <c r="U145" s="163">
        <v>3355</v>
      </c>
      <c r="V145" s="163">
        <v>170</v>
      </c>
      <c r="W145" s="163">
        <v>847</v>
      </c>
      <c r="X145" s="163">
        <v>1418</v>
      </c>
      <c r="Y145" s="163">
        <v>1336</v>
      </c>
      <c r="Z145" s="164">
        <f t="shared" si="126"/>
        <v>-5.7827926657263773E-2</v>
      </c>
      <c r="AA145" s="165">
        <f t="shared" si="119"/>
        <v>-0.60178837555886733</v>
      </c>
      <c r="AB145" s="164">
        <f t="shared" si="127"/>
        <v>3.7264901288456279E-4</v>
      </c>
    </row>
    <row r="146" spans="1:28" x14ac:dyDescent="0.25">
      <c r="A146" s="56"/>
      <c r="B146" s="168" t="s">
        <v>145</v>
      </c>
      <c r="C146" s="169">
        <f t="shared" ref="C146:H146" si="128">C138-SUM(C139:C145)</f>
        <v>3586</v>
      </c>
      <c r="D146" s="169">
        <f t="shared" si="128"/>
        <v>1145</v>
      </c>
      <c r="E146" s="169">
        <f t="shared" si="128"/>
        <v>2297</v>
      </c>
      <c r="F146" s="169">
        <f t="shared" si="128"/>
        <v>6725</v>
      </c>
      <c r="G146" s="169">
        <f t="shared" si="128"/>
        <v>6525</v>
      </c>
      <c r="H146" s="169">
        <f t="shared" si="128"/>
        <v>8039</v>
      </c>
      <c r="I146" s="170">
        <f t="shared" si="120"/>
        <v>0.23203065134099621</v>
      </c>
      <c r="J146" s="171">
        <f t="shared" si="121"/>
        <v>1.2417735638594536</v>
      </c>
      <c r="K146" s="170">
        <f t="shared" si="122"/>
        <v>1.2775343697904996E-2</v>
      </c>
      <c r="L146" s="169">
        <f t="shared" ref="L146:Q146" si="129">L138-SUM(L139:L145)</f>
        <v>23781</v>
      </c>
      <c r="M146" s="169">
        <f t="shared" si="129"/>
        <v>11097</v>
      </c>
      <c r="N146" s="169">
        <f t="shared" si="129"/>
        <v>11273</v>
      </c>
      <c r="O146" s="169">
        <f t="shared" si="129"/>
        <v>37683</v>
      </c>
      <c r="P146" s="169">
        <f t="shared" si="129"/>
        <v>41219</v>
      </c>
      <c r="Q146" s="169">
        <f t="shared" si="129"/>
        <v>44169</v>
      </c>
      <c r="R146" s="170">
        <f t="shared" si="123"/>
        <v>7.1568936655425963E-2</v>
      </c>
      <c r="S146" s="171">
        <f t="shared" si="124"/>
        <v>0.85732307304150379</v>
      </c>
      <c r="T146" s="170">
        <f t="shared" si="125"/>
        <v>1.4942737942354978E-2</v>
      </c>
      <c r="U146" s="169">
        <f>U138-SUM(U139:U145)</f>
        <v>27367</v>
      </c>
      <c r="V146" s="169">
        <f>V138-SUM(V139:V145)</f>
        <v>18720</v>
      </c>
      <c r="W146" s="169">
        <f>W138-SUM(W139:W145)</f>
        <v>44408</v>
      </c>
      <c r="X146" s="169">
        <f>X138-SUM(X139:X145)</f>
        <v>47744</v>
      </c>
      <c r="Y146" s="169">
        <f>Y138-SUM(Y139:Y145)</f>
        <v>52208</v>
      </c>
      <c r="Z146" s="170">
        <f t="shared" si="126"/>
        <v>9.3498659517426308E-2</v>
      </c>
      <c r="AA146" s="171">
        <f t="shared" si="119"/>
        <v>0.90769905360470649</v>
      </c>
      <c r="AB146" s="170">
        <f t="shared" si="127"/>
        <v>1.4562320108291357E-2</v>
      </c>
    </row>
    <row r="147" spans="1:28" x14ac:dyDescent="0.25">
      <c r="A147" s="56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x14ac:dyDescent="0.25">
      <c r="A148" s="56"/>
      <c r="B148" s="154" t="s">
        <v>68</v>
      </c>
      <c r="C148" s="176">
        <f t="shared" ref="C148:H148" si="130">C149+C152</f>
        <v>22190</v>
      </c>
      <c r="D148" s="176">
        <f t="shared" si="130"/>
        <v>9338</v>
      </c>
      <c r="E148" s="176">
        <f t="shared" si="130"/>
        <v>10511</v>
      </c>
      <c r="F148" s="176">
        <f t="shared" si="130"/>
        <v>24222</v>
      </c>
      <c r="G148" s="176">
        <f t="shared" si="130"/>
        <v>24549</v>
      </c>
      <c r="H148" s="176">
        <f t="shared" si="130"/>
        <v>29212</v>
      </c>
      <c r="I148" s="177">
        <f>IFERROR(H148/G148-1,"-")</f>
        <v>0.18994663733756978</v>
      </c>
      <c r="J148" s="177">
        <f>IFERROR(H148/C148-1,"-")</f>
        <v>0.31644885083370888</v>
      </c>
      <c r="K148" s="177">
        <f>H148/H$8</f>
        <v>4.6422856089463956E-2</v>
      </c>
      <c r="L148" s="176">
        <f t="shared" ref="L148:Q148" si="131">L149+L152</f>
        <v>79492</v>
      </c>
      <c r="M148" s="176">
        <f t="shared" si="131"/>
        <v>23835</v>
      </c>
      <c r="N148" s="176">
        <f t="shared" si="131"/>
        <v>41354</v>
      </c>
      <c r="O148" s="176">
        <f t="shared" si="131"/>
        <v>64030</v>
      </c>
      <c r="P148" s="176">
        <f t="shared" si="131"/>
        <v>68956</v>
      </c>
      <c r="Q148" s="176">
        <f t="shared" si="131"/>
        <v>67486</v>
      </c>
      <c r="R148" s="177">
        <f>IFERROR(Q148/P148-1,"-")</f>
        <v>-2.1317941875978907E-2</v>
      </c>
      <c r="S148" s="177">
        <f>IFERROR(Q148/L148-1,"-")</f>
        <v>-0.15103406632113925</v>
      </c>
      <c r="T148" s="177">
        <f>Q148/Q$8</f>
        <v>2.2831071855323144E-2</v>
      </c>
      <c r="U148" s="176">
        <f>U149+U152</f>
        <v>101682</v>
      </c>
      <c r="V148" s="176">
        <f>V149+V152</f>
        <v>51865</v>
      </c>
      <c r="W148" s="176">
        <f>W149+W152</f>
        <v>88252</v>
      </c>
      <c r="X148" s="176">
        <f>X149+X152</f>
        <v>93505</v>
      </c>
      <c r="Y148" s="176">
        <f>Y149+Y152</f>
        <v>96698</v>
      </c>
      <c r="Z148" s="177">
        <f>IFERROR(Y148/X148-1,"-")</f>
        <v>3.4147906529062633E-2</v>
      </c>
      <c r="AA148" s="177">
        <f t="shared" ref="AA148:AA160" si="132">IFERROR(Y148/U148-1,"-")</f>
        <v>-4.9015558309238649E-2</v>
      </c>
      <c r="AB148" s="177">
        <f>Y148/Y$8</f>
        <v>2.6971866952029529E-2</v>
      </c>
    </row>
    <row r="149" spans="1:28" x14ac:dyDescent="0.25">
      <c r="A149" s="56"/>
      <c r="B149" s="157" t="s">
        <v>97</v>
      </c>
      <c r="C149" s="158">
        <v>14079</v>
      </c>
      <c r="D149" s="158">
        <v>6543</v>
      </c>
      <c r="E149" s="158">
        <v>6226</v>
      </c>
      <c r="F149" s="158">
        <v>14830</v>
      </c>
      <c r="G149" s="158">
        <v>15270</v>
      </c>
      <c r="H149" s="158">
        <v>16050</v>
      </c>
      <c r="I149" s="159">
        <f>IFERROR(H149/G149-1,"-")</f>
        <v>5.1080550098231869E-2</v>
      </c>
      <c r="J149" s="160">
        <f>IFERROR(H149/C149-1,"-")</f>
        <v>0.1399957383336885</v>
      </c>
      <c r="K149" s="159">
        <f>H149/H$8</f>
        <v>2.5506190614675357E-2</v>
      </c>
      <c r="L149" s="158">
        <v>32135</v>
      </c>
      <c r="M149" s="158">
        <v>9369</v>
      </c>
      <c r="N149" s="158">
        <v>26282</v>
      </c>
      <c r="O149" s="158">
        <v>33749</v>
      </c>
      <c r="P149" s="158">
        <v>34124</v>
      </c>
      <c r="Q149" s="158">
        <v>29240</v>
      </c>
      <c r="R149" s="159">
        <f>IFERROR(Q149/P149-1,"-")</f>
        <v>-0.14312507326222013</v>
      </c>
      <c r="S149" s="160">
        <f>IFERROR(Q149/L149-1,"-")</f>
        <v>-9.0088688346040113E-2</v>
      </c>
      <c r="T149" s="159">
        <f>Q149/Q$8</f>
        <v>9.892133791447837E-3</v>
      </c>
      <c r="U149" s="158">
        <v>46214</v>
      </c>
      <c r="V149" s="158">
        <v>32508</v>
      </c>
      <c r="W149" s="158">
        <v>48579</v>
      </c>
      <c r="X149" s="158">
        <v>49394</v>
      </c>
      <c r="Y149" s="158">
        <v>45290</v>
      </c>
      <c r="Z149" s="159">
        <f>IFERROR(Y149/X149-1,"-")</f>
        <v>-8.3087014617159949E-2</v>
      </c>
      <c r="AA149" s="160">
        <f t="shared" si="132"/>
        <v>-1.9993941229930368E-2</v>
      </c>
      <c r="AB149" s="159">
        <f>Y149/Y$8</f>
        <v>1.2632689965225935E-2</v>
      </c>
    </row>
    <row r="150" spans="1:28" x14ac:dyDescent="0.25">
      <c r="A150" s="56"/>
      <c r="B150" s="162" t="s">
        <v>103</v>
      </c>
      <c r="C150" s="163">
        <v>4997</v>
      </c>
      <c r="D150" s="163">
        <v>2074</v>
      </c>
      <c r="E150" s="163">
        <v>3003</v>
      </c>
      <c r="F150" s="163">
        <v>5613</v>
      </c>
      <c r="G150" s="163">
        <v>4968</v>
      </c>
      <c r="H150" s="163">
        <v>4774</v>
      </c>
      <c r="I150" s="164">
        <f>IFERROR(H150/G150-1,"-")</f>
        <v>-3.9049919484702045E-2</v>
      </c>
      <c r="J150" s="165">
        <f>IFERROR(H150/C150-1,"-")</f>
        <v>-4.4626776065639362E-2</v>
      </c>
      <c r="K150" s="164">
        <f>H150/H$8</f>
        <v>7.5867011834554613E-3</v>
      </c>
      <c r="L150" s="163">
        <v>23550</v>
      </c>
      <c r="M150" s="163">
        <v>7182</v>
      </c>
      <c r="N150" s="163">
        <v>23101</v>
      </c>
      <c r="O150" s="163">
        <v>29947</v>
      </c>
      <c r="P150" s="163">
        <v>32092</v>
      </c>
      <c r="Q150" s="163">
        <v>26560</v>
      </c>
      <c r="R150" s="164">
        <f>IFERROR(Q150/P150-1,"-")</f>
        <v>-0.17237940919855421</v>
      </c>
      <c r="S150" s="165">
        <f>IFERROR(Q150/L150-1,"-")</f>
        <v>0.12781316348195326</v>
      </c>
      <c r="T150" s="164">
        <f>Q150/Q$8</f>
        <v>8.9854676299881871E-3</v>
      </c>
      <c r="U150" s="163">
        <v>28547</v>
      </c>
      <c r="V150" s="163">
        <v>26104</v>
      </c>
      <c r="W150" s="163">
        <v>35560</v>
      </c>
      <c r="X150" s="163">
        <v>37060</v>
      </c>
      <c r="Y150" s="163">
        <v>31334</v>
      </c>
      <c r="Z150" s="164">
        <f>IFERROR(Y150/X150-1,"-")</f>
        <v>-0.15450620615218569</v>
      </c>
      <c r="AA150" s="165">
        <f t="shared" si="132"/>
        <v>9.7628472343854078E-2</v>
      </c>
      <c r="AB150" s="164">
        <f>Y150/Y$8</f>
        <v>8.7399582108719231E-3</v>
      </c>
    </row>
    <row r="151" spans="1:28" x14ac:dyDescent="0.25">
      <c r="A151" s="56"/>
      <c r="B151" s="162" t="s">
        <v>100</v>
      </c>
      <c r="C151" s="163">
        <v>9082</v>
      </c>
      <c r="D151" s="163">
        <v>4469</v>
      </c>
      <c r="E151" s="163">
        <v>3223</v>
      </c>
      <c r="F151" s="163">
        <v>9217</v>
      </c>
      <c r="G151" s="163">
        <v>10302</v>
      </c>
      <c r="H151" s="163">
        <v>11276</v>
      </c>
      <c r="I151" s="164">
        <f>IFERROR(H151/G151-1,"-")</f>
        <v>9.4544748592506389E-2</v>
      </c>
      <c r="J151" s="165">
        <f>IFERROR(H151/C151-1,"-")</f>
        <v>0.24157674521030614</v>
      </c>
      <c r="K151" s="164">
        <f>H151/H$8</f>
        <v>1.7919489431219897E-2</v>
      </c>
      <c r="L151" s="163">
        <v>8585</v>
      </c>
      <c r="M151" s="163">
        <v>2187</v>
      </c>
      <c r="N151" s="163">
        <v>3181</v>
      </c>
      <c r="O151" s="163">
        <v>3802</v>
      </c>
      <c r="P151" s="163">
        <v>2032</v>
      </c>
      <c r="Q151" s="163">
        <v>2680</v>
      </c>
      <c r="R151" s="164">
        <f>IFERROR(Q151/P151-1,"-")</f>
        <v>0.31889763779527569</v>
      </c>
      <c r="S151" s="165">
        <f>IFERROR(Q151/L151-1,"-")</f>
        <v>-0.6878276062900408</v>
      </c>
      <c r="T151" s="164">
        <f>Q151/Q$8</f>
        <v>9.066661614596513E-4</v>
      </c>
      <c r="U151" s="163">
        <v>17667</v>
      </c>
      <c r="V151" s="163">
        <v>6404</v>
      </c>
      <c r="W151" s="163">
        <v>13019</v>
      </c>
      <c r="X151" s="163">
        <v>12334</v>
      </c>
      <c r="Y151" s="163">
        <v>13956</v>
      </c>
      <c r="Z151" s="164">
        <f>IFERROR(Y151/X151-1,"-")</f>
        <v>0.13150640505918609</v>
      </c>
      <c r="AA151" s="165">
        <f t="shared" si="132"/>
        <v>-0.21005264051621664</v>
      </c>
      <c r="AB151" s="164">
        <f>Y151/Y$8</f>
        <v>3.8927317543540102E-3</v>
      </c>
    </row>
    <row r="152" spans="1:28" x14ac:dyDescent="0.25">
      <c r="A152" s="56"/>
      <c r="B152" s="157" t="s">
        <v>107</v>
      </c>
      <c r="C152" s="158">
        <v>8111</v>
      </c>
      <c r="D152" s="158">
        <v>2795</v>
      </c>
      <c r="E152" s="158">
        <v>4285</v>
      </c>
      <c r="F152" s="158">
        <v>9392</v>
      </c>
      <c r="G152" s="158">
        <v>9279</v>
      </c>
      <c r="H152" s="158">
        <v>13162</v>
      </c>
      <c r="I152" s="159">
        <f>IFERROR(H152/G152-1,"-")</f>
        <v>0.41847181808384515</v>
      </c>
      <c r="J152" s="160">
        <f>IFERROR(H152/C152-1,"-")</f>
        <v>0.62273455800764399</v>
      </c>
      <c r="K152" s="159">
        <f>H152/H$8</f>
        <v>2.0916665474788602E-2</v>
      </c>
      <c r="L152" s="158">
        <v>47357</v>
      </c>
      <c r="M152" s="158">
        <v>14466</v>
      </c>
      <c r="N152" s="158">
        <v>15072</v>
      </c>
      <c r="O152" s="158">
        <v>30281</v>
      </c>
      <c r="P152" s="158">
        <v>34832</v>
      </c>
      <c r="Q152" s="158">
        <v>38246</v>
      </c>
      <c r="R152" s="159">
        <f>IFERROR(Q152/P152-1,"-")</f>
        <v>9.8013321084060578E-2</v>
      </c>
      <c r="S152" s="160">
        <f>IFERROR(Q152/L152-1,"-")</f>
        <v>-0.19238972063264148</v>
      </c>
      <c r="T152" s="159">
        <f>Q152/Q$8</f>
        <v>1.2938938063875308E-2</v>
      </c>
      <c r="U152" s="158">
        <v>55468</v>
      </c>
      <c r="V152" s="158">
        <v>19357</v>
      </c>
      <c r="W152" s="158">
        <v>39673</v>
      </c>
      <c r="X152" s="158">
        <v>44111</v>
      </c>
      <c r="Y152" s="158">
        <v>51408</v>
      </c>
      <c r="Z152" s="159">
        <f>IFERROR(Y152/X152-1,"-")</f>
        <v>0.16542359048763355</v>
      </c>
      <c r="AA152" s="160">
        <f t="shared" si="132"/>
        <v>-7.3195355880868229E-2</v>
      </c>
      <c r="AB152" s="159">
        <f>Y152/Y$8</f>
        <v>1.4339176986803594E-2</v>
      </c>
    </row>
    <row r="153" spans="1:28" s="56" customFormat="1" x14ac:dyDescent="0.25">
      <c r="B153" s="162" t="s">
        <v>110</v>
      </c>
      <c r="C153" s="163">
        <v>890</v>
      </c>
      <c r="D153" s="163">
        <v>329</v>
      </c>
      <c r="E153" s="163">
        <v>219</v>
      </c>
      <c r="F153" s="163">
        <v>775</v>
      </c>
      <c r="G153" s="163">
        <v>721</v>
      </c>
      <c r="H153" s="163">
        <v>1063</v>
      </c>
      <c r="I153" s="164">
        <f t="shared" ref="I153:I160" si="133">IFERROR(H153/G153-1,"-")</f>
        <v>0.47434119278779474</v>
      </c>
      <c r="J153" s="165">
        <f t="shared" ref="J153:J160" si="134">IFERROR(H153/C153-1,"-")</f>
        <v>0.19438202247191017</v>
      </c>
      <c r="K153" s="164">
        <f t="shared" ref="K153:K160" si="135">H153/H$8</f>
        <v>1.6892885123613647E-3</v>
      </c>
      <c r="L153" s="163">
        <v>16416</v>
      </c>
      <c r="M153" s="163">
        <v>4759</v>
      </c>
      <c r="N153" s="163">
        <v>2100</v>
      </c>
      <c r="O153" s="163">
        <v>14126</v>
      </c>
      <c r="P153" s="163">
        <v>13992</v>
      </c>
      <c r="Q153" s="163">
        <v>15223</v>
      </c>
      <c r="R153" s="164">
        <f t="shared" ref="R153:R160" si="136">IFERROR(Q153/P153-1,"-")</f>
        <v>8.7978845054316857E-2</v>
      </c>
      <c r="S153" s="165">
        <f t="shared" ref="S153:S160" si="137">IFERROR(Q153/L153-1,"-")</f>
        <v>-7.2673001949317695E-2</v>
      </c>
      <c r="T153" s="164">
        <f t="shared" ref="T153:T160" si="138">Q153/Q$8</f>
        <v>5.1500667820523404E-3</v>
      </c>
      <c r="U153" s="163">
        <v>17306</v>
      </c>
      <c r="V153" s="163">
        <v>2319</v>
      </c>
      <c r="W153" s="163">
        <v>14901</v>
      </c>
      <c r="X153" s="163">
        <v>14713</v>
      </c>
      <c r="Y153" s="163">
        <v>16286</v>
      </c>
      <c r="Z153" s="164">
        <f t="shared" ref="Z153:Z160" si="139">IFERROR(Y153/X153-1,"-")</f>
        <v>0.10691225446883701</v>
      </c>
      <c r="AA153" s="165">
        <f t="shared" si="132"/>
        <v>-5.8939096267190516E-2</v>
      </c>
      <c r="AB153" s="164">
        <f t="shared" ref="AB153:AB160" si="140">Y153/Y$8</f>
        <v>4.542636095687118E-3</v>
      </c>
    </row>
    <row r="154" spans="1:28" s="56" customFormat="1" x14ac:dyDescent="0.25">
      <c r="B154" s="162" t="s">
        <v>113</v>
      </c>
      <c r="C154" s="163">
        <v>1519</v>
      </c>
      <c r="D154" s="163">
        <v>495</v>
      </c>
      <c r="E154" s="163">
        <v>685</v>
      </c>
      <c r="F154" s="163">
        <v>1657</v>
      </c>
      <c r="G154" s="163">
        <v>1750</v>
      </c>
      <c r="H154" s="163">
        <v>2133</v>
      </c>
      <c r="I154" s="164">
        <f t="shared" si="133"/>
        <v>0.21885714285714286</v>
      </c>
      <c r="J154" s="165">
        <f t="shared" si="134"/>
        <v>0.40421329822251484</v>
      </c>
      <c r="K154" s="164">
        <f t="shared" si="135"/>
        <v>3.3897012200063883E-3</v>
      </c>
      <c r="L154" s="163">
        <v>11754</v>
      </c>
      <c r="M154" s="163">
        <v>3627</v>
      </c>
      <c r="N154" s="163">
        <v>3670</v>
      </c>
      <c r="O154" s="163">
        <v>5733</v>
      </c>
      <c r="P154" s="163">
        <v>6041</v>
      </c>
      <c r="Q154" s="163">
        <v>5427</v>
      </c>
      <c r="R154" s="164">
        <f t="shared" si="136"/>
        <v>-0.1016388015229267</v>
      </c>
      <c r="S154" s="165">
        <f t="shared" si="137"/>
        <v>-0.53828483920367542</v>
      </c>
      <c r="T154" s="164">
        <f t="shared" si="138"/>
        <v>1.835998976955794E-3</v>
      </c>
      <c r="U154" s="163">
        <v>13273</v>
      </c>
      <c r="V154" s="163">
        <v>4355</v>
      </c>
      <c r="W154" s="163">
        <v>7390</v>
      </c>
      <c r="X154" s="163">
        <v>7791</v>
      </c>
      <c r="Y154" s="163">
        <v>7560</v>
      </c>
      <c r="Z154" s="164">
        <f t="shared" si="139"/>
        <v>-2.9649595687331498E-2</v>
      </c>
      <c r="AA154" s="165">
        <f t="shared" si="132"/>
        <v>-0.43042266254802986</v>
      </c>
      <c r="AB154" s="164">
        <f t="shared" si="140"/>
        <v>2.1087024980593521E-3</v>
      </c>
    </row>
    <row r="155" spans="1:28" x14ac:dyDescent="0.25">
      <c r="A155" s="56"/>
      <c r="B155" s="162" t="s">
        <v>116</v>
      </c>
      <c r="C155" s="163">
        <v>1065</v>
      </c>
      <c r="D155" s="163">
        <v>419</v>
      </c>
      <c r="E155" s="163">
        <v>971</v>
      </c>
      <c r="F155" s="163">
        <v>1784</v>
      </c>
      <c r="G155" s="163">
        <v>1706</v>
      </c>
      <c r="H155" s="163">
        <v>2313</v>
      </c>
      <c r="I155" s="164">
        <f t="shared" si="133"/>
        <v>0.35580304806565066</v>
      </c>
      <c r="J155" s="165">
        <f t="shared" si="134"/>
        <v>1.1718309859154932</v>
      </c>
      <c r="K155" s="164">
        <f t="shared" si="135"/>
        <v>3.6757519558719065E-3</v>
      </c>
      <c r="L155" s="163">
        <v>7415</v>
      </c>
      <c r="M155" s="163">
        <v>1591</v>
      </c>
      <c r="N155" s="163">
        <v>3213</v>
      </c>
      <c r="O155" s="163">
        <v>3172</v>
      </c>
      <c r="P155" s="163">
        <v>5619</v>
      </c>
      <c r="Q155" s="163">
        <v>6975</v>
      </c>
      <c r="R155" s="164">
        <f t="shared" si="136"/>
        <v>0.24132407901761876</v>
      </c>
      <c r="S155" s="165">
        <f t="shared" si="137"/>
        <v>-5.9339177343223248E-2</v>
      </c>
      <c r="T155" s="164">
        <f t="shared" si="138"/>
        <v>2.3597001776795028E-3</v>
      </c>
      <c r="U155" s="163">
        <v>8480</v>
      </c>
      <c r="V155" s="163">
        <v>4184</v>
      </c>
      <c r="W155" s="163">
        <v>4956</v>
      </c>
      <c r="X155" s="163">
        <v>7325</v>
      </c>
      <c r="Y155" s="163">
        <v>9288</v>
      </c>
      <c r="Z155" s="164">
        <f t="shared" si="139"/>
        <v>0.26798634812286681</v>
      </c>
      <c r="AA155" s="165">
        <f t="shared" si="132"/>
        <v>9.5283018867924563E-2</v>
      </c>
      <c r="AB155" s="164">
        <f t="shared" si="140"/>
        <v>2.5906916404729182E-3</v>
      </c>
    </row>
    <row r="156" spans="1:28" x14ac:dyDescent="0.25">
      <c r="A156" s="56"/>
      <c r="B156" s="162" t="s">
        <v>123</v>
      </c>
      <c r="C156" s="163">
        <v>391</v>
      </c>
      <c r="D156" s="163">
        <v>223</v>
      </c>
      <c r="E156" s="163">
        <v>186</v>
      </c>
      <c r="F156" s="163">
        <v>568</v>
      </c>
      <c r="G156" s="163">
        <v>466</v>
      </c>
      <c r="H156" s="163">
        <v>668</v>
      </c>
      <c r="I156" s="164">
        <f t="shared" si="133"/>
        <v>0.43347639484978551</v>
      </c>
      <c r="J156" s="165">
        <f t="shared" si="134"/>
        <v>0.70843989769820981</v>
      </c>
      <c r="K156" s="164">
        <f t="shared" si="135"/>
        <v>1.0615660642120336E-3</v>
      </c>
      <c r="L156" s="163">
        <v>801</v>
      </c>
      <c r="M156" s="163">
        <v>316</v>
      </c>
      <c r="N156" s="163">
        <v>411</v>
      </c>
      <c r="O156" s="163">
        <v>677</v>
      </c>
      <c r="P156" s="163">
        <v>644</v>
      </c>
      <c r="Q156" s="163">
        <v>791</v>
      </c>
      <c r="R156" s="164">
        <f t="shared" si="136"/>
        <v>0.22826086956521729</v>
      </c>
      <c r="S156" s="165">
        <f t="shared" si="137"/>
        <v>-1.2484394506866447E-2</v>
      </c>
      <c r="T156" s="164">
        <f t="shared" si="138"/>
        <v>2.6760184093827769E-4</v>
      </c>
      <c r="U156" s="163">
        <v>1192</v>
      </c>
      <c r="V156" s="163">
        <v>597</v>
      </c>
      <c r="W156" s="163">
        <v>1245</v>
      </c>
      <c r="X156" s="163">
        <v>1110</v>
      </c>
      <c r="Y156" s="163">
        <v>1459</v>
      </c>
      <c r="Z156" s="164">
        <f t="shared" si="139"/>
        <v>0.31441441441441431</v>
      </c>
      <c r="AA156" s="165">
        <f t="shared" si="132"/>
        <v>0.22399328859060397</v>
      </c>
      <c r="AB156" s="164">
        <f t="shared" si="140"/>
        <v>4.069572678133062E-4</v>
      </c>
    </row>
    <row r="157" spans="1:28" x14ac:dyDescent="0.25">
      <c r="A157" s="56"/>
      <c r="B157" s="162" t="s">
        <v>119</v>
      </c>
      <c r="C157" s="163">
        <v>347</v>
      </c>
      <c r="D157" s="163">
        <v>180</v>
      </c>
      <c r="E157" s="163">
        <v>204</v>
      </c>
      <c r="F157" s="163">
        <v>445</v>
      </c>
      <c r="G157" s="163">
        <v>404</v>
      </c>
      <c r="H157" s="163">
        <v>537</v>
      </c>
      <c r="I157" s="164">
        <f t="shared" si="133"/>
        <v>0.32920792079207928</v>
      </c>
      <c r="J157" s="165">
        <f t="shared" si="134"/>
        <v>0.54755043227665712</v>
      </c>
      <c r="K157" s="164">
        <f t="shared" si="135"/>
        <v>8.5338469533212879E-4</v>
      </c>
      <c r="L157" s="163">
        <v>2142</v>
      </c>
      <c r="M157" s="163">
        <v>943</v>
      </c>
      <c r="N157" s="163">
        <v>1025</v>
      </c>
      <c r="O157" s="163">
        <v>2104</v>
      </c>
      <c r="P157" s="163">
        <v>2001</v>
      </c>
      <c r="Q157" s="163">
        <v>2257</v>
      </c>
      <c r="R157" s="164">
        <f t="shared" si="136"/>
        <v>0.12793603198400794</v>
      </c>
      <c r="S157" s="165">
        <f t="shared" si="137"/>
        <v>5.3688141923436072E-2</v>
      </c>
      <c r="T157" s="164">
        <f t="shared" si="138"/>
        <v>7.6356176358747499E-4</v>
      </c>
      <c r="U157" s="163">
        <v>2489</v>
      </c>
      <c r="V157" s="163">
        <v>1229</v>
      </c>
      <c r="W157" s="163">
        <v>2549</v>
      </c>
      <c r="X157" s="163">
        <v>2405</v>
      </c>
      <c r="Y157" s="163">
        <v>2794</v>
      </c>
      <c r="Z157" s="164">
        <f t="shared" si="139"/>
        <v>0.1617463617463617</v>
      </c>
      <c r="AA157" s="165">
        <f t="shared" si="132"/>
        <v>0.12253917235837686</v>
      </c>
      <c r="AB157" s="164">
        <f t="shared" si="140"/>
        <v>7.7932735179600922E-4</v>
      </c>
    </row>
    <row r="158" spans="1:28" x14ac:dyDescent="0.25">
      <c r="A158" s="56"/>
      <c r="B158" s="162" t="s">
        <v>128</v>
      </c>
      <c r="C158" s="163">
        <v>129</v>
      </c>
      <c r="D158" s="163">
        <v>46</v>
      </c>
      <c r="E158" s="163">
        <v>33</v>
      </c>
      <c r="F158" s="163">
        <v>88</v>
      </c>
      <c r="G158" s="163">
        <v>82</v>
      </c>
      <c r="H158" s="163">
        <v>79</v>
      </c>
      <c r="I158" s="164">
        <f t="shared" si="133"/>
        <v>-3.6585365853658569E-2</v>
      </c>
      <c r="J158" s="165">
        <f t="shared" si="134"/>
        <v>-0.38759689922480622</v>
      </c>
      <c r="K158" s="164">
        <f t="shared" si="135"/>
        <v>1.2554448962986625E-4</v>
      </c>
      <c r="L158" s="163">
        <v>211</v>
      </c>
      <c r="M158" s="163">
        <v>172</v>
      </c>
      <c r="N158" s="163">
        <v>83</v>
      </c>
      <c r="O158" s="163">
        <v>215</v>
      </c>
      <c r="P158" s="163">
        <v>207</v>
      </c>
      <c r="Q158" s="163">
        <v>220</v>
      </c>
      <c r="R158" s="164">
        <f t="shared" si="136"/>
        <v>6.2801932367149815E-2</v>
      </c>
      <c r="S158" s="165">
        <f t="shared" si="137"/>
        <v>4.2654028436019065E-2</v>
      </c>
      <c r="T158" s="164">
        <f t="shared" si="138"/>
        <v>7.4427819224299736E-5</v>
      </c>
      <c r="U158" s="163">
        <v>340</v>
      </c>
      <c r="V158" s="163">
        <v>116</v>
      </c>
      <c r="W158" s="163">
        <v>303</v>
      </c>
      <c r="X158" s="163">
        <v>289</v>
      </c>
      <c r="Y158" s="163">
        <v>299</v>
      </c>
      <c r="Z158" s="164">
        <f t="shared" si="139"/>
        <v>3.460207612456756E-2</v>
      </c>
      <c r="AA158" s="165">
        <f t="shared" si="132"/>
        <v>-0.12058823529411766</v>
      </c>
      <c r="AB158" s="164">
        <f t="shared" si="140"/>
        <v>8.33997416560511E-5</v>
      </c>
    </row>
    <row r="159" spans="1:28" x14ac:dyDescent="0.25">
      <c r="A159" s="56"/>
      <c r="B159" s="162" t="s">
        <v>131</v>
      </c>
      <c r="C159" s="163">
        <v>131</v>
      </c>
      <c r="D159" s="163">
        <v>59</v>
      </c>
      <c r="E159" s="163">
        <v>34</v>
      </c>
      <c r="F159" s="163">
        <v>77</v>
      </c>
      <c r="G159" s="163">
        <v>84</v>
      </c>
      <c r="H159" s="163">
        <v>77</v>
      </c>
      <c r="I159" s="164">
        <f t="shared" si="133"/>
        <v>-8.333333333333337E-2</v>
      </c>
      <c r="J159" s="165">
        <f t="shared" si="134"/>
        <v>-0.41221374045801529</v>
      </c>
      <c r="K159" s="164">
        <f t="shared" si="135"/>
        <v>1.2236614812024938E-4</v>
      </c>
      <c r="L159" s="163">
        <v>518</v>
      </c>
      <c r="M159" s="163">
        <v>224</v>
      </c>
      <c r="N159" s="163">
        <v>104</v>
      </c>
      <c r="O159" s="163">
        <v>378</v>
      </c>
      <c r="P159" s="163">
        <v>515</v>
      </c>
      <c r="Q159" s="163">
        <v>353</v>
      </c>
      <c r="R159" s="164">
        <f t="shared" si="136"/>
        <v>-0.31456310679611654</v>
      </c>
      <c r="S159" s="165">
        <f t="shared" si="137"/>
        <v>-0.31853281853281856</v>
      </c>
      <c r="T159" s="164">
        <f t="shared" si="138"/>
        <v>1.1942281902808093E-4</v>
      </c>
      <c r="U159" s="163">
        <v>649</v>
      </c>
      <c r="V159" s="163">
        <v>138</v>
      </c>
      <c r="W159" s="163">
        <v>455</v>
      </c>
      <c r="X159" s="163">
        <v>599</v>
      </c>
      <c r="Y159" s="163">
        <v>430</v>
      </c>
      <c r="Z159" s="164">
        <f t="shared" si="139"/>
        <v>-0.28213689482470783</v>
      </c>
      <c r="AA159" s="165">
        <f t="shared" si="132"/>
        <v>-0.33744221879815095</v>
      </c>
      <c r="AB159" s="164">
        <f t="shared" si="140"/>
        <v>1.1993942779967214E-4</v>
      </c>
    </row>
    <row r="160" spans="1:28" x14ac:dyDescent="0.25">
      <c r="A160" s="56"/>
      <c r="B160" s="168" t="s">
        <v>145</v>
      </c>
      <c r="C160" s="169">
        <f t="shared" ref="C160:H160" si="141">C152-SUM(C153:C159)</f>
        <v>3639</v>
      </c>
      <c r="D160" s="169">
        <f t="shared" si="141"/>
        <v>1044</v>
      </c>
      <c r="E160" s="169">
        <f t="shared" si="141"/>
        <v>1953</v>
      </c>
      <c r="F160" s="169">
        <f t="shared" si="141"/>
        <v>3998</v>
      </c>
      <c r="G160" s="169">
        <f t="shared" si="141"/>
        <v>4066</v>
      </c>
      <c r="H160" s="169">
        <f t="shared" si="141"/>
        <v>6292</v>
      </c>
      <c r="I160" s="170">
        <f t="shared" si="133"/>
        <v>0.54746679783571084</v>
      </c>
      <c r="J160" s="171">
        <f t="shared" si="134"/>
        <v>0.72904644133003571</v>
      </c>
      <c r="K160" s="170">
        <f t="shared" si="135"/>
        <v>9.9990623892546628E-3</v>
      </c>
      <c r="L160" s="169">
        <f t="shared" ref="L160:Q160" si="142">L152-SUM(L153:L159)</f>
        <v>8100</v>
      </c>
      <c r="M160" s="169">
        <f t="shared" si="142"/>
        <v>2834</v>
      </c>
      <c r="N160" s="169">
        <f t="shared" si="142"/>
        <v>4466</v>
      </c>
      <c r="O160" s="169">
        <f t="shared" si="142"/>
        <v>3876</v>
      </c>
      <c r="P160" s="169">
        <f t="shared" si="142"/>
        <v>5813</v>
      </c>
      <c r="Q160" s="169">
        <f t="shared" si="142"/>
        <v>7000</v>
      </c>
      <c r="R160" s="170">
        <f t="shared" si="136"/>
        <v>0.2041974883880957</v>
      </c>
      <c r="S160" s="171">
        <f t="shared" si="137"/>
        <v>-0.13580246913580252</v>
      </c>
      <c r="T160" s="170">
        <f t="shared" si="138"/>
        <v>2.368157884409537E-3</v>
      </c>
      <c r="U160" s="169">
        <f>U152-SUM(U153:U159)</f>
        <v>11739</v>
      </c>
      <c r="V160" s="169">
        <f>V152-SUM(V153:V159)</f>
        <v>6419</v>
      </c>
      <c r="W160" s="169">
        <f>W152-SUM(W153:W159)</f>
        <v>7874</v>
      </c>
      <c r="X160" s="169">
        <f>X152-SUM(X153:X159)</f>
        <v>9879</v>
      </c>
      <c r="Y160" s="169">
        <f>Y152-SUM(Y153:Y159)</f>
        <v>13292</v>
      </c>
      <c r="Z160" s="170">
        <f t="shared" si="139"/>
        <v>0.34548031177244654</v>
      </c>
      <c r="AA160" s="171">
        <f t="shared" si="132"/>
        <v>0.13229406252662068</v>
      </c>
      <c r="AB160" s="170">
        <f t="shared" si="140"/>
        <v>3.7075229635191677E-3</v>
      </c>
    </row>
    <row r="161" spans="1:28" ht="6" customHeight="1" x14ac:dyDescent="0.25">
      <c r="A161" s="56"/>
      <c r="C161" s="79"/>
      <c r="D161" s="79"/>
      <c r="E161" s="79"/>
      <c r="F161" s="79"/>
      <c r="G161" s="79"/>
      <c r="H161" s="79"/>
      <c r="I161" s="79"/>
      <c r="L161" s="79"/>
      <c r="M161" s="79"/>
      <c r="N161" s="79"/>
      <c r="O161" s="79"/>
      <c r="P161" s="79"/>
      <c r="Q161" s="79"/>
      <c r="R161" s="79"/>
      <c r="U161" s="79"/>
      <c r="V161" s="79"/>
      <c r="W161" s="79"/>
      <c r="X161" s="79"/>
      <c r="Y161" s="79"/>
      <c r="Z161" s="79"/>
    </row>
    <row r="162" spans="1:28" ht="6" customHeight="1" x14ac:dyDescent="0.25">
      <c r="A162" s="56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</row>
  </sheetData>
  <mergeCells count="3">
    <mergeCell ref="C5:K5"/>
    <mergeCell ref="L5:T5"/>
    <mergeCell ref="U5:AB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3F87-6A90-4907-8322-9B9E209D0761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2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6" customHeight="1" x14ac:dyDescent="0.25"/>
    <row r="6" spans="1:26" ht="15.75" x14ac:dyDescent="0.25">
      <c r="B6" s="181"/>
      <c r="C6" s="302" t="s">
        <v>62</v>
      </c>
      <c r="D6" s="303"/>
      <c r="E6" s="303"/>
      <c r="F6" s="303"/>
      <c r="G6" s="303"/>
      <c r="H6" s="303"/>
      <c r="I6" s="303"/>
      <c r="J6" s="303"/>
      <c r="K6" s="302" t="s">
        <v>61</v>
      </c>
      <c r="L6" s="303"/>
      <c r="M6" s="303"/>
      <c r="N6" s="303"/>
      <c r="O6" s="303"/>
      <c r="P6" s="303"/>
      <c r="Q6" s="303"/>
      <c r="R6" s="303"/>
      <c r="S6" s="302" t="s">
        <v>137</v>
      </c>
      <c r="T6" s="303"/>
      <c r="U6" s="303"/>
      <c r="V6" s="303"/>
      <c r="W6" s="303"/>
      <c r="X6" s="303"/>
      <c r="Y6" s="303"/>
      <c r="Z6" s="303"/>
    </row>
    <row r="7" spans="1:26" s="144" customFormat="1" ht="72" customHeight="1" x14ac:dyDescent="0.25">
      <c r="B7" s="145"/>
      <c r="C7" s="182">
        <f>D7-1</f>
        <v>2019</v>
      </c>
      <c r="D7" s="182">
        <f>E7-1</f>
        <v>2020</v>
      </c>
      <c r="E7" s="182">
        <f>F7-1</f>
        <v>2021</v>
      </c>
      <c r="F7" s="182">
        <f>G7-1</f>
        <v>2022</v>
      </c>
      <c r="G7" s="182">
        <v>2023</v>
      </c>
      <c r="H7" s="173" t="str">
        <f>CONCATENATE("var. ",RIGHT(G7,2),"/",RIGHT(F7,2))</f>
        <v>var. 23/22</v>
      </c>
      <c r="I7" s="173" t="str">
        <f>CONCATENATE("var. ",RIGHT(G7,2),"/",RIGHT(C7,2))</f>
        <v>var. 23/19</v>
      </c>
      <c r="J7" s="173" t="str">
        <f>CONCATENATE("Cuota s/ total lugares de residencia ",RIGHT(G7,4))</f>
        <v>Cuota s/ total lugares de residencia 2023</v>
      </c>
      <c r="K7" s="182">
        <f>L7-1</f>
        <v>2019</v>
      </c>
      <c r="L7" s="182">
        <f>M7-1</f>
        <v>2020</v>
      </c>
      <c r="M7" s="182">
        <f>N7-1</f>
        <v>2021</v>
      </c>
      <c r="N7" s="182">
        <f>O7-1</f>
        <v>2022</v>
      </c>
      <c r="O7" s="182">
        <v>2023</v>
      </c>
      <c r="P7" s="173" t="str">
        <f>CONCATENATE("var. ",RIGHT(O7,2),"/",RIGHT(N7,2))</f>
        <v>var. 23/22</v>
      </c>
      <c r="Q7" s="173" t="str">
        <f>CONCATENATE("var. ",RIGHT(O7,2),"/",RIGHT(K7,2))</f>
        <v>var. 23/19</v>
      </c>
      <c r="R7" s="173" t="str">
        <f>CONCATENATE("Cuota s/ total lugares de residencia ",RIGHT(O7,4))</f>
        <v>Cuota s/ total lugares de residencia 2023</v>
      </c>
      <c r="S7" s="182">
        <f>T7-1</f>
        <v>2019</v>
      </c>
      <c r="T7" s="182">
        <f>U7-1</f>
        <v>2020</v>
      </c>
      <c r="U7" s="182">
        <f>V7-1</f>
        <v>2021</v>
      </c>
      <c r="V7" s="182">
        <f>W7-1</f>
        <v>2022</v>
      </c>
      <c r="W7" s="182">
        <v>2023</v>
      </c>
      <c r="X7" s="173" t="str">
        <f>CONCATENATE("var. ",RIGHT(W7,2),"/",RIGHT(V7,2))</f>
        <v>var. 23/22</v>
      </c>
      <c r="Y7" s="173" t="str">
        <f>CONCATENATE("var. ",RIGHT(W7,2),"/",RIGHT(S7,2))</f>
        <v>var. 23/19</v>
      </c>
      <c r="Z7" s="173" t="str">
        <f>CONCATENATE("Cuota s/ total lugares de residencia ",RIGHT(U7,4))</f>
        <v>Cuota s/ total lugares de residencia 2021</v>
      </c>
    </row>
    <row r="8" spans="1:26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6" x14ac:dyDescent="0.25">
      <c r="A9" s="1" t="s">
        <v>0</v>
      </c>
      <c r="B9" s="154" t="s">
        <v>68</v>
      </c>
      <c r="C9" s="176">
        <f>C10+C13</f>
        <v>742048</v>
      </c>
      <c r="D9" s="176">
        <f>D10+D13</f>
        <v>244233</v>
      </c>
      <c r="E9" s="176">
        <f>E10+E13</f>
        <v>332855</v>
      </c>
      <c r="F9" s="176">
        <f>F10+F13</f>
        <v>672483</v>
      </c>
      <c r="G9" s="176">
        <f>G10+G13</f>
        <v>738404</v>
      </c>
      <c r="H9" s="177">
        <f>IFERROR(G9/F9-1,"-")</f>
        <v>9.8026269809050826E-2</v>
      </c>
      <c r="I9" s="177">
        <f>IFERROR(G9/C9-1,"-")</f>
        <v>-4.9107335374530825E-3</v>
      </c>
      <c r="J9" s="177">
        <f>G9/G$9</f>
        <v>1</v>
      </c>
      <c r="K9" s="176">
        <f>K10+K13</f>
        <v>2826140</v>
      </c>
      <c r="L9" s="176">
        <f>L10+L13</f>
        <v>956053</v>
      </c>
      <c r="M9" s="176">
        <f>M10+M13</f>
        <v>1525176</v>
      </c>
      <c r="N9" s="176">
        <f>N10+N13</f>
        <v>3104390</v>
      </c>
      <c r="O9" s="176">
        <f>O10+O13</f>
        <v>3350154</v>
      </c>
      <c r="P9" s="177">
        <f>IFERROR(O9/N9-1,"-")</f>
        <v>7.9166599557400907E-2</v>
      </c>
      <c r="Q9" s="177">
        <f>IFERROR(O9/K9-1,"-")</f>
        <v>0.18541685832973598</v>
      </c>
      <c r="R9" s="177">
        <f>O9/O$9</f>
        <v>1</v>
      </c>
      <c r="S9" s="176">
        <f>S10+S13</f>
        <v>3568188</v>
      </c>
      <c r="T9" s="176">
        <f>T10+T13</f>
        <v>1200286</v>
      </c>
      <c r="U9" s="176">
        <f>U10+U13</f>
        <v>1858031</v>
      </c>
      <c r="V9" s="176">
        <f>V10+V13</f>
        <v>3776873</v>
      </c>
      <c r="W9" s="176">
        <f>W10+W13</f>
        <v>4088558</v>
      </c>
      <c r="X9" s="177">
        <f>IFERROR(W9/V9-1,"-")</f>
        <v>8.2524617587088622E-2</v>
      </c>
      <c r="Y9" s="177">
        <f>IFERROR(W9/S9-1,"-")</f>
        <v>0.14583592568552994</v>
      </c>
      <c r="Z9" s="177">
        <f t="shared" ref="Z9:Z21" si="0">U9/U$9</f>
        <v>1</v>
      </c>
    </row>
    <row r="10" spans="1:26" x14ac:dyDescent="0.25">
      <c r="A10" s="1" t="s">
        <v>96</v>
      </c>
      <c r="B10" s="157" t="s">
        <v>97</v>
      </c>
      <c r="C10" s="158">
        <v>188231</v>
      </c>
      <c r="D10" s="158">
        <v>79595</v>
      </c>
      <c r="E10" s="158">
        <v>119848</v>
      </c>
      <c r="F10" s="158">
        <v>173672</v>
      </c>
      <c r="G10" s="158">
        <v>206738</v>
      </c>
      <c r="H10" s="159">
        <f>IFERROR(G10/F10-1,"-")</f>
        <v>0.1903933852319315</v>
      </c>
      <c r="I10" s="160">
        <f t="shared" ref="I10:I73" si="1">IFERROR(G10/C10-1,"-")</f>
        <v>9.8320680440522557E-2</v>
      </c>
      <c r="J10" s="159">
        <f>G10/G$9</f>
        <v>0.27997952340453192</v>
      </c>
      <c r="K10" s="158">
        <v>674588</v>
      </c>
      <c r="L10" s="158">
        <v>297299</v>
      </c>
      <c r="M10" s="158">
        <v>549418</v>
      </c>
      <c r="N10" s="158">
        <v>688398</v>
      </c>
      <c r="O10" s="158">
        <v>674557</v>
      </c>
      <c r="P10" s="159">
        <f>IFERROR(O10/N10-1,"-")</f>
        <v>-2.0106101412264432E-2</v>
      </c>
      <c r="Q10" s="160">
        <f t="shared" ref="Q10:Q21" si="2">IFERROR(O10/K10-1,"-")</f>
        <v>-4.5953974870616143E-5</v>
      </c>
      <c r="R10" s="159">
        <f>O10/O$9</f>
        <v>0.20135104236999254</v>
      </c>
      <c r="S10" s="158">
        <v>862819</v>
      </c>
      <c r="T10" s="158">
        <v>376894</v>
      </c>
      <c r="U10" s="158">
        <v>669266</v>
      </c>
      <c r="V10" s="158">
        <v>862070</v>
      </c>
      <c r="W10" s="158">
        <v>881295</v>
      </c>
      <c r="X10" s="159">
        <f>IFERROR(W10/V10-1,"-")</f>
        <v>2.2300973238832178E-2</v>
      </c>
      <c r="Y10" s="160">
        <f t="shared" ref="Y10:Y21" si="3">IFERROR(W10/S10-1,"-")</f>
        <v>2.1413529372904305E-2</v>
      </c>
      <c r="Z10" s="159">
        <f t="shared" si="0"/>
        <v>0.36020174044458891</v>
      </c>
    </row>
    <row r="11" spans="1:26" x14ac:dyDescent="0.25">
      <c r="A11" s="161" t="s">
        <v>103</v>
      </c>
      <c r="B11" s="162" t="s">
        <v>103</v>
      </c>
      <c r="C11" s="163">
        <v>91591</v>
      </c>
      <c r="D11" s="163">
        <v>38726</v>
      </c>
      <c r="E11" s="163">
        <v>76913</v>
      </c>
      <c r="F11" s="163">
        <v>97401</v>
      </c>
      <c r="G11" s="163">
        <v>116854</v>
      </c>
      <c r="H11" s="164">
        <f>IFERROR(G11/F11-1,"-")</f>
        <v>0.19972074208683699</v>
      </c>
      <c r="I11" s="165">
        <f t="shared" si="1"/>
        <v>0.27582404384710291</v>
      </c>
      <c r="J11" s="164">
        <f>G11/G$9</f>
        <v>0.15825212214451709</v>
      </c>
      <c r="K11" s="163">
        <v>220823</v>
      </c>
      <c r="L11" s="163">
        <v>112436</v>
      </c>
      <c r="M11" s="163">
        <v>248239</v>
      </c>
      <c r="N11" s="163">
        <v>235468</v>
      </c>
      <c r="O11" s="163">
        <v>223216</v>
      </c>
      <c r="P11" s="164">
        <f>IFERROR(O11/N11-1,"-")</f>
        <v>-5.2032547947067131E-2</v>
      </c>
      <c r="Q11" s="165">
        <f t="shared" si="2"/>
        <v>1.083673349243508E-2</v>
      </c>
      <c r="R11" s="164">
        <f>O11/O$9</f>
        <v>6.6628578865329774E-2</v>
      </c>
      <c r="S11" s="163">
        <v>312414</v>
      </c>
      <c r="T11" s="163">
        <v>151162</v>
      </c>
      <c r="U11" s="163">
        <v>325152</v>
      </c>
      <c r="V11" s="163">
        <v>332869</v>
      </c>
      <c r="W11" s="163">
        <v>340070</v>
      </c>
      <c r="X11" s="164">
        <f>IFERROR(W11/V11-1,"-")</f>
        <v>2.1633134956995148E-2</v>
      </c>
      <c r="Y11" s="165">
        <f t="shared" si="3"/>
        <v>8.8523561684175522E-2</v>
      </c>
      <c r="Z11" s="164">
        <f t="shared" si="0"/>
        <v>0.17499815665077709</v>
      </c>
    </row>
    <row r="12" spans="1:26" x14ac:dyDescent="0.25">
      <c r="A12" s="161" t="s">
        <v>100</v>
      </c>
      <c r="B12" s="162" t="s">
        <v>100</v>
      </c>
      <c r="C12" s="163">
        <v>96640</v>
      </c>
      <c r="D12" s="163">
        <v>40869</v>
      </c>
      <c r="E12" s="163">
        <v>42935</v>
      </c>
      <c r="F12" s="163">
        <v>76271</v>
      </c>
      <c r="G12" s="163">
        <v>89884</v>
      </c>
      <c r="H12" s="164">
        <f>IFERROR(G12/F12-1,"-")</f>
        <v>0.17848199184486901</v>
      </c>
      <c r="I12" s="165">
        <f t="shared" si="1"/>
        <v>-6.990894039735096E-2</v>
      </c>
      <c r="J12" s="164">
        <f>G12/G$9</f>
        <v>0.12172740126001484</v>
      </c>
      <c r="K12" s="163">
        <v>453765</v>
      </c>
      <c r="L12" s="163">
        <v>184863</v>
      </c>
      <c r="M12" s="163">
        <v>301179</v>
      </c>
      <c r="N12" s="163">
        <v>452930</v>
      </c>
      <c r="O12" s="163">
        <v>451341</v>
      </c>
      <c r="P12" s="164">
        <f>IFERROR(O12/N12-1,"-")</f>
        <v>-3.5082683858432828E-3</v>
      </c>
      <c r="Q12" s="165">
        <f t="shared" si="2"/>
        <v>-5.3419721662093522E-3</v>
      </c>
      <c r="R12" s="164">
        <f>O12/O$9</f>
        <v>0.13472246350466277</v>
      </c>
      <c r="S12" s="163">
        <v>550405</v>
      </c>
      <c r="T12" s="163">
        <v>225732</v>
      </c>
      <c r="U12" s="163">
        <v>344114</v>
      </c>
      <c r="V12" s="163">
        <v>529201</v>
      </c>
      <c r="W12" s="163">
        <v>541225</v>
      </c>
      <c r="X12" s="164">
        <f>IFERROR(W12/V12-1,"-")</f>
        <v>2.272104550066989E-2</v>
      </c>
      <c r="Y12" s="165">
        <f t="shared" si="3"/>
        <v>-1.6678627556072301E-2</v>
      </c>
      <c r="Z12" s="164">
        <f t="shared" si="0"/>
        <v>0.18520358379381183</v>
      </c>
    </row>
    <row r="13" spans="1:26" x14ac:dyDescent="0.25">
      <c r="A13" s="1" t="s">
        <v>146</v>
      </c>
      <c r="B13" s="157" t="s">
        <v>107</v>
      </c>
      <c r="C13" s="158">
        <v>553817</v>
      </c>
      <c r="D13" s="158">
        <v>164638</v>
      </c>
      <c r="E13" s="158">
        <v>213007</v>
      </c>
      <c r="F13" s="158">
        <v>498811</v>
      </c>
      <c r="G13" s="158">
        <v>531666</v>
      </c>
      <c r="H13" s="159">
        <f>IFERROR(G13/F13-1,"-")</f>
        <v>6.5866630848157026E-2</v>
      </c>
      <c r="I13" s="160">
        <f t="shared" si="1"/>
        <v>-3.999696650698692E-2</v>
      </c>
      <c r="J13" s="159">
        <f>G13/G$9</f>
        <v>0.72002047659546808</v>
      </c>
      <c r="K13" s="158">
        <v>2151552</v>
      </c>
      <c r="L13" s="158">
        <v>658754</v>
      </c>
      <c r="M13" s="158">
        <v>975758</v>
      </c>
      <c r="N13" s="158">
        <v>2415992</v>
      </c>
      <c r="O13" s="158">
        <v>2675597</v>
      </c>
      <c r="P13" s="159">
        <f>IFERROR(O13/N13-1,"-")</f>
        <v>0.10745275646608099</v>
      </c>
      <c r="Q13" s="160">
        <f t="shared" si="2"/>
        <v>0.24356603977036118</v>
      </c>
      <c r="R13" s="159">
        <f>O13/O$9</f>
        <v>0.79864895763000743</v>
      </c>
      <c r="S13" s="158">
        <v>2705369</v>
      </c>
      <c r="T13" s="158">
        <v>823392</v>
      </c>
      <c r="U13" s="158">
        <v>1188765</v>
      </c>
      <c r="V13" s="158">
        <v>2914803</v>
      </c>
      <c r="W13" s="158">
        <v>3207263</v>
      </c>
      <c r="X13" s="159">
        <f>IFERROR(W13/V13-1,"-")</f>
        <v>0.10033611190876357</v>
      </c>
      <c r="Y13" s="160">
        <f t="shared" si="3"/>
        <v>0.18551776116307983</v>
      </c>
      <c r="Z13" s="159">
        <f t="shared" si="0"/>
        <v>0.63979825955541103</v>
      </c>
    </row>
    <row r="14" spans="1:26" x14ac:dyDescent="0.25">
      <c r="A14" s="161" t="s">
        <v>110</v>
      </c>
      <c r="B14" s="162" t="s">
        <v>110</v>
      </c>
      <c r="C14" s="163">
        <v>196809</v>
      </c>
      <c r="D14" s="163">
        <v>55984</v>
      </c>
      <c r="E14" s="163">
        <v>51463</v>
      </c>
      <c r="F14" s="163">
        <v>185404</v>
      </c>
      <c r="G14" s="163">
        <v>205688</v>
      </c>
      <c r="H14" s="164">
        <f t="shared" ref="H14:H21" si="4">IFERROR(G14/F14-1,"-")</f>
        <v>0.1094043278462169</v>
      </c>
      <c r="I14" s="165">
        <f t="shared" si="1"/>
        <v>4.5114806741561653E-2</v>
      </c>
      <c r="J14" s="164">
        <f t="shared" ref="J14:J21" si="5">G14/G$9</f>
        <v>0.27855753760813862</v>
      </c>
      <c r="K14" s="163">
        <v>957287</v>
      </c>
      <c r="L14" s="163">
        <v>260474</v>
      </c>
      <c r="M14" s="163">
        <v>284717</v>
      </c>
      <c r="N14" s="163">
        <v>1132692</v>
      </c>
      <c r="O14" s="163">
        <v>1254072</v>
      </c>
      <c r="P14" s="164">
        <f t="shared" ref="P14:P21" si="6">IFERROR(O14/N14-1,"-")</f>
        <v>0.10716064031528427</v>
      </c>
      <c r="Q14" s="165">
        <f t="shared" si="2"/>
        <v>0.31002719142744017</v>
      </c>
      <c r="R14" s="164">
        <f t="shared" ref="R14:R21" si="7">O14/O$9</f>
        <v>0.37433264261881694</v>
      </c>
      <c r="S14" s="163">
        <v>1154096</v>
      </c>
      <c r="T14" s="163">
        <v>316458</v>
      </c>
      <c r="U14" s="163">
        <v>336180</v>
      </c>
      <c r="V14" s="163">
        <v>1318096</v>
      </c>
      <c r="W14" s="163">
        <v>1459760</v>
      </c>
      <c r="X14" s="164">
        <f t="shared" ref="X14:X21" si="8">IFERROR(W14/V14-1,"-")</f>
        <v>0.10747623845304144</v>
      </c>
      <c r="Y14" s="165">
        <f t="shared" si="3"/>
        <v>0.26485145083251305</v>
      </c>
      <c r="Z14" s="164">
        <f t="shared" si="0"/>
        <v>0.18093347204648361</v>
      </c>
    </row>
    <row r="15" spans="1:26" x14ac:dyDescent="0.25">
      <c r="A15" s="161" t="s">
        <v>113</v>
      </c>
      <c r="B15" s="162" t="s">
        <v>113</v>
      </c>
      <c r="C15" s="163">
        <v>82343</v>
      </c>
      <c r="D15" s="163">
        <v>24167</v>
      </c>
      <c r="E15" s="163">
        <v>38221</v>
      </c>
      <c r="F15" s="163">
        <v>64721</v>
      </c>
      <c r="G15" s="163">
        <v>72627</v>
      </c>
      <c r="H15" s="164">
        <f t="shared" si="4"/>
        <v>0.12215509649109246</v>
      </c>
      <c r="I15" s="165">
        <f t="shared" si="1"/>
        <v>-0.11799424359083344</v>
      </c>
      <c r="J15" s="164">
        <f t="shared" si="5"/>
        <v>9.8356726128244157E-2</v>
      </c>
      <c r="K15" s="163">
        <v>333618</v>
      </c>
      <c r="L15" s="163">
        <v>92917</v>
      </c>
      <c r="M15" s="163">
        <v>156330</v>
      </c>
      <c r="N15" s="163">
        <v>274306</v>
      </c>
      <c r="O15" s="163">
        <v>309168</v>
      </c>
      <c r="P15" s="164">
        <f t="shared" si="6"/>
        <v>0.12709164218063029</v>
      </c>
      <c r="Q15" s="165">
        <f t="shared" si="2"/>
        <v>-7.3287412549682518E-2</v>
      </c>
      <c r="R15" s="164">
        <f t="shared" si="7"/>
        <v>9.228471288185558E-2</v>
      </c>
      <c r="S15" s="163">
        <v>415961</v>
      </c>
      <c r="T15" s="163">
        <v>117084</v>
      </c>
      <c r="U15" s="163">
        <v>194551</v>
      </c>
      <c r="V15" s="163">
        <v>339027</v>
      </c>
      <c r="W15" s="163">
        <v>381795</v>
      </c>
      <c r="X15" s="164">
        <f t="shared" si="8"/>
        <v>0.126149244750418</v>
      </c>
      <c r="Y15" s="165">
        <f t="shared" si="3"/>
        <v>-8.213750808369058E-2</v>
      </c>
      <c r="Z15" s="164">
        <f t="shared" si="0"/>
        <v>0.10470815610719089</v>
      </c>
    </row>
    <row r="16" spans="1:26" x14ac:dyDescent="0.25">
      <c r="A16" s="161" t="s">
        <v>116</v>
      </c>
      <c r="B16" s="162" t="s">
        <v>116</v>
      </c>
      <c r="C16" s="163">
        <v>31220</v>
      </c>
      <c r="D16" s="163">
        <v>11046</v>
      </c>
      <c r="E16" s="163">
        <v>21498</v>
      </c>
      <c r="F16" s="163">
        <v>31998</v>
      </c>
      <c r="G16" s="163">
        <v>34482</v>
      </c>
      <c r="H16" s="164">
        <f t="shared" si="4"/>
        <v>7.7629851865741673E-2</v>
      </c>
      <c r="I16" s="165">
        <f t="shared" si="1"/>
        <v>0.10448430493273553</v>
      </c>
      <c r="J16" s="164">
        <f t="shared" si="5"/>
        <v>4.6698013553556045E-2</v>
      </c>
      <c r="K16" s="163">
        <v>107850</v>
      </c>
      <c r="L16" s="163">
        <v>37740</v>
      </c>
      <c r="M16" s="163">
        <v>83736</v>
      </c>
      <c r="N16" s="163">
        <v>134432</v>
      </c>
      <c r="O16" s="163">
        <v>142823</v>
      </c>
      <c r="P16" s="164">
        <f t="shared" si="6"/>
        <v>6.2418174244227576E-2</v>
      </c>
      <c r="Q16" s="165">
        <f t="shared" si="2"/>
        <v>0.32427445526193788</v>
      </c>
      <c r="R16" s="164">
        <f t="shared" si="7"/>
        <v>4.2631771554382275E-2</v>
      </c>
      <c r="S16" s="163">
        <v>139070</v>
      </c>
      <c r="T16" s="163">
        <v>48786</v>
      </c>
      <c r="U16" s="163">
        <v>105234</v>
      </c>
      <c r="V16" s="163">
        <v>166430</v>
      </c>
      <c r="W16" s="163">
        <v>177305</v>
      </c>
      <c r="X16" s="164">
        <f t="shared" si="8"/>
        <v>6.5342786757195181E-2</v>
      </c>
      <c r="Y16" s="165">
        <f t="shared" si="3"/>
        <v>0.27493348673329976</v>
      </c>
      <c r="Z16" s="164">
        <f t="shared" si="0"/>
        <v>5.6637375802664217E-2</v>
      </c>
    </row>
    <row r="17" spans="1:26" x14ac:dyDescent="0.25">
      <c r="A17" s="161" t="s">
        <v>123</v>
      </c>
      <c r="B17" s="162" t="s">
        <v>123</v>
      </c>
      <c r="C17" s="163">
        <v>15420</v>
      </c>
      <c r="D17" s="163">
        <v>4317</v>
      </c>
      <c r="E17" s="163">
        <v>10076</v>
      </c>
      <c r="F17" s="163">
        <v>19335</v>
      </c>
      <c r="G17" s="163">
        <v>14809</v>
      </c>
      <c r="H17" s="164">
        <f t="shared" si="4"/>
        <v>-0.23408326868373419</v>
      </c>
      <c r="I17" s="165">
        <f t="shared" si="1"/>
        <v>-3.9623865110246403E-2</v>
      </c>
      <c r="J17" s="164">
        <f t="shared" si="5"/>
        <v>2.0055416817893728E-2</v>
      </c>
      <c r="K17" s="163">
        <v>76338</v>
      </c>
      <c r="L17" s="163">
        <v>23237</v>
      </c>
      <c r="M17" s="163">
        <v>56946</v>
      </c>
      <c r="N17" s="163">
        <v>104116</v>
      </c>
      <c r="O17" s="163">
        <v>102844</v>
      </c>
      <c r="P17" s="164">
        <f t="shared" si="6"/>
        <v>-1.2217142418072147E-2</v>
      </c>
      <c r="Q17" s="165">
        <f t="shared" si="2"/>
        <v>0.34721894731326475</v>
      </c>
      <c r="R17" s="164">
        <f t="shared" si="7"/>
        <v>3.0698290287550962E-2</v>
      </c>
      <c r="S17" s="163">
        <v>91758</v>
      </c>
      <c r="T17" s="163">
        <v>27554</v>
      </c>
      <c r="U17" s="163">
        <v>67022</v>
      </c>
      <c r="V17" s="163">
        <v>123451</v>
      </c>
      <c r="W17" s="163">
        <v>117653</v>
      </c>
      <c r="X17" s="164">
        <f t="shared" si="8"/>
        <v>-4.6966002705526866E-2</v>
      </c>
      <c r="Y17" s="165">
        <f t="shared" si="3"/>
        <v>0.28220972558251045</v>
      </c>
      <c r="Z17" s="164">
        <f t="shared" si="0"/>
        <v>3.6071518720624147E-2</v>
      </c>
    </row>
    <row r="18" spans="1:26" x14ac:dyDescent="0.25">
      <c r="A18" s="161" t="s">
        <v>119</v>
      </c>
      <c r="B18" s="162" t="s">
        <v>119</v>
      </c>
      <c r="C18" s="163">
        <v>12290</v>
      </c>
      <c r="D18" s="163">
        <v>5016</v>
      </c>
      <c r="E18" s="163">
        <v>6294</v>
      </c>
      <c r="F18" s="163">
        <v>10411</v>
      </c>
      <c r="G18" s="163">
        <v>10569</v>
      </c>
      <c r="H18" s="164">
        <f t="shared" si="4"/>
        <v>1.5176255883200485E-2</v>
      </c>
      <c r="I18" s="165">
        <f t="shared" si="1"/>
        <v>-0.14003254678600485</v>
      </c>
      <c r="J18" s="164">
        <f t="shared" si="5"/>
        <v>1.4313302744838869E-2</v>
      </c>
      <c r="K18" s="163">
        <v>106564</v>
      </c>
      <c r="L18" s="163">
        <v>43640</v>
      </c>
      <c r="M18" s="163">
        <v>77431</v>
      </c>
      <c r="N18" s="163">
        <v>120097</v>
      </c>
      <c r="O18" s="163">
        <v>123841</v>
      </c>
      <c r="P18" s="164">
        <f t="shared" si="6"/>
        <v>3.1174800369701217E-2</v>
      </c>
      <c r="Q18" s="165">
        <f t="shared" si="2"/>
        <v>0.16212792312600888</v>
      </c>
      <c r="R18" s="164">
        <f t="shared" si="7"/>
        <v>3.6965763364907998E-2</v>
      </c>
      <c r="S18" s="163">
        <v>118854</v>
      </c>
      <c r="T18" s="163">
        <v>48656</v>
      </c>
      <c r="U18" s="163">
        <v>83725</v>
      </c>
      <c r="V18" s="163">
        <v>130508</v>
      </c>
      <c r="W18" s="163">
        <v>134410</v>
      </c>
      <c r="X18" s="164">
        <f t="shared" si="8"/>
        <v>2.9898550280442526E-2</v>
      </c>
      <c r="Y18" s="165">
        <f t="shared" si="3"/>
        <v>0.13088326854796639</v>
      </c>
      <c r="Z18" s="164">
        <f t="shared" si="0"/>
        <v>4.5061142682764711E-2</v>
      </c>
    </row>
    <row r="19" spans="1:26" x14ac:dyDescent="0.25">
      <c r="A19" s="161" t="s">
        <v>128</v>
      </c>
      <c r="B19" s="162" t="s">
        <v>128</v>
      </c>
      <c r="C19" s="163">
        <v>12396</v>
      </c>
      <c r="D19" s="163">
        <v>3325</v>
      </c>
      <c r="E19" s="163">
        <v>2149</v>
      </c>
      <c r="F19" s="163">
        <v>5595</v>
      </c>
      <c r="G19" s="163">
        <v>6021</v>
      </c>
      <c r="H19" s="164">
        <f t="shared" si="4"/>
        <v>7.6139410187667567E-2</v>
      </c>
      <c r="I19" s="165">
        <f t="shared" si="1"/>
        <v>-0.51427879961277834</v>
      </c>
      <c r="J19" s="164">
        <f t="shared" si="5"/>
        <v>8.154072838175307E-3</v>
      </c>
      <c r="K19" s="163">
        <v>32067</v>
      </c>
      <c r="L19" s="163">
        <v>14961</v>
      </c>
      <c r="M19" s="163">
        <v>12822</v>
      </c>
      <c r="N19" s="163">
        <v>35340</v>
      </c>
      <c r="O19" s="163">
        <v>38436</v>
      </c>
      <c r="P19" s="164">
        <f t="shared" si="6"/>
        <v>8.7606112054329444E-2</v>
      </c>
      <c r="Q19" s="165">
        <f t="shared" si="2"/>
        <v>0.19861539900832637</v>
      </c>
      <c r="R19" s="164">
        <f t="shared" si="7"/>
        <v>1.147290542464615E-2</v>
      </c>
      <c r="S19" s="163">
        <v>44463</v>
      </c>
      <c r="T19" s="163">
        <v>18286</v>
      </c>
      <c r="U19" s="163">
        <v>14971</v>
      </c>
      <c r="V19" s="163">
        <v>40935</v>
      </c>
      <c r="W19" s="163">
        <v>44457</v>
      </c>
      <c r="X19" s="164">
        <f t="shared" si="8"/>
        <v>8.6038842066691101E-2</v>
      </c>
      <c r="Y19" s="165">
        <f t="shared" si="3"/>
        <v>-1.3494366102151378E-4</v>
      </c>
      <c r="Z19" s="164">
        <f t="shared" si="0"/>
        <v>8.0574543697064255E-3</v>
      </c>
    </row>
    <row r="20" spans="1:26" x14ac:dyDescent="0.25">
      <c r="A20" s="161" t="s">
        <v>131</v>
      </c>
      <c r="B20" s="162" t="s">
        <v>131</v>
      </c>
      <c r="C20" s="163">
        <v>10950</v>
      </c>
      <c r="D20" s="163">
        <v>3428</v>
      </c>
      <c r="E20" s="163">
        <v>1763</v>
      </c>
      <c r="F20" s="163">
        <v>3453</v>
      </c>
      <c r="G20" s="163">
        <v>4406</v>
      </c>
      <c r="H20" s="164">
        <f t="shared" si="4"/>
        <v>0.27599189110918032</v>
      </c>
      <c r="I20" s="165">
        <f t="shared" si="1"/>
        <v>-0.59762557077625567</v>
      </c>
      <c r="J20" s="164">
        <f t="shared" si="5"/>
        <v>5.9669232561037049E-3</v>
      </c>
      <c r="K20" s="163">
        <v>49151</v>
      </c>
      <c r="L20" s="163">
        <v>22112</v>
      </c>
      <c r="M20" s="163">
        <v>10721</v>
      </c>
      <c r="N20" s="163">
        <v>31821</v>
      </c>
      <c r="O20" s="163">
        <v>40312</v>
      </c>
      <c r="P20" s="164">
        <f t="shared" si="6"/>
        <v>0.26683636592187554</v>
      </c>
      <c r="Q20" s="165">
        <f t="shared" si="2"/>
        <v>-0.17983357408801448</v>
      </c>
      <c r="R20" s="164">
        <f t="shared" si="7"/>
        <v>1.2032879682545936E-2</v>
      </c>
      <c r="S20" s="163">
        <v>60101</v>
      </c>
      <c r="T20" s="163">
        <v>25540</v>
      </c>
      <c r="U20" s="163">
        <v>12484</v>
      </c>
      <c r="V20" s="163">
        <v>35274</v>
      </c>
      <c r="W20" s="163">
        <v>44718</v>
      </c>
      <c r="X20" s="164">
        <f t="shared" si="8"/>
        <v>0.26773260758632422</v>
      </c>
      <c r="Y20" s="165">
        <f t="shared" si="3"/>
        <v>-0.25595247999201343</v>
      </c>
      <c r="Z20" s="164">
        <f t="shared" si="0"/>
        <v>6.7189406420022054E-3</v>
      </c>
    </row>
    <row r="21" spans="1:26" x14ac:dyDescent="0.25">
      <c r="A21" s="167" t="s">
        <v>145</v>
      </c>
      <c r="B21" s="168" t="s">
        <v>145</v>
      </c>
      <c r="C21" s="169">
        <f>C13-SUM(C14:C20)</f>
        <v>192389</v>
      </c>
      <c r="D21" s="169">
        <f>D13-SUM(D14:D20)</f>
        <v>57355</v>
      </c>
      <c r="E21" s="169">
        <f>E13-SUM(E14:E20)</f>
        <v>81543</v>
      </c>
      <c r="F21" s="169">
        <f>F13-SUM(F14:F20)</f>
        <v>177894</v>
      </c>
      <c r="G21" s="169">
        <f>G13-SUM(G14:G20)</f>
        <v>183064</v>
      </c>
      <c r="H21" s="170">
        <f t="shared" si="4"/>
        <v>2.9062250553700597E-2</v>
      </c>
      <c r="I21" s="171">
        <f t="shared" si="1"/>
        <v>-4.8469507092401387E-2</v>
      </c>
      <c r="J21" s="170">
        <f t="shared" si="5"/>
        <v>0.24791848364851762</v>
      </c>
      <c r="K21" s="169">
        <f>K13-SUM(K14:K20)</f>
        <v>488677</v>
      </c>
      <c r="L21" s="169">
        <f>L13-SUM(L14:L20)</f>
        <v>163673</v>
      </c>
      <c r="M21" s="169">
        <f>M13-SUM(M14:M20)</f>
        <v>293055</v>
      </c>
      <c r="N21" s="169">
        <f>N13-SUM(N14:N20)</f>
        <v>583188</v>
      </c>
      <c r="O21" s="169">
        <f>O13-SUM(O14:O20)</f>
        <v>664101</v>
      </c>
      <c r="P21" s="170">
        <f t="shared" si="6"/>
        <v>0.13874256671947993</v>
      </c>
      <c r="Q21" s="171">
        <f t="shared" si="2"/>
        <v>0.35897740225138497</v>
      </c>
      <c r="R21" s="170">
        <f t="shared" si="7"/>
        <v>0.19822999181530163</v>
      </c>
      <c r="S21" s="169">
        <f>S13-SUM(S14:S20)</f>
        <v>681066</v>
      </c>
      <c r="T21" s="169">
        <f>T13-SUM(T14:T20)</f>
        <v>221028</v>
      </c>
      <c r="U21" s="169">
        <f>U13-SUM(U14:U20)</f>
        <v>374598</v>
      </c>
      <c r="V21" s="169">
        <f>V13-SUM(V14:V20)</f>
        <v>761082</v>
      </c>
      <c r="W21" s="169">
        <f>W13-SUM(W14:W20)</f>
        <v>847165</v>
      </c>
      <c r="X21" s="170">
        <f t="shared" si="8"/>
        <v>0.11310607792590033</v>
      </c>
      <c r="Y21" s="171">
        <f t="shared" si="3"/>
        <v>0.24388091609330087</v>
      </c>
      <c r="Z21" s="170">
        <f t="shared" si="0"/>
        <v>0.20161019918397485</v>
      </c>
    </row>
    <row r="22" spans="1:26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x14ac:dyDescent="0.25">
      <c r="A23" s="1" t="s">
        <v>0</v>
      </c>
      <c r="B23" s="154" t="s">
        <v>68</v>
      </c>
      <c r="C23" s="176">
        <f>C24+C27</f>
        <v>214232</v>
      </c>
      <c r="D23" s="176">
        <f>D24+D27</f>
        <v>42852</v>
      </c>
      <c r="E23" s="176">
        <f>E24+E27</f>
        <v>64946</v>
      </c>
      <c r="F23" s="176">
        <f>F24+F27</f>
        <v>165265</v>
      </c>
      <c r="G23" s="176">
        <f>G24+G27</f>
        <v>165616</v>
      </c>
      <c r="H23" s="177">
        <f>IFERROR(G23/F23-1,"-")</f>
        <v>2.1238616767009777E-3</v>
      </c>
      <c r="I23" s="177">
        <f t="shared" si="1"/>
        <v>-0.22693155084207772</v>
      </c>
      <c r="J23" s="177">
        <f>G23/G$9</f>
        <v>0.22428914252902205</v>
      </c>
      <c r="K23" s="176">
        <f>K24+K27</f>
        <v>1157120</v>
      </c>
      <c r="L23" s="176">
        <f>L24+L27</f>
        <v>398770</v>
      </c>
      <c r="M23" s="176">
        <f>M24+M27</f>
        <v>687822</v>
      </c>
      <c r="N23" s="176">
        <f>N24+N27</f>
        <v>1325364</v>
      </c>
      <c r="O23" s="176">
        <f>O24+O27</f>
        <v>1377487</v>
      </c>
      <c r="P23" s="177">
        <f>IFERROR(O23/N23-1,"-")</f>
        <v>3.9327309327852555E-2</v>
      </c>
      <c r="Q23" s="177">
        <f t="shared" ref="Q23:Q86" si="9">IFERROR(O23/K23-1,"-")</f>
        <v>0.19044437914822998</v>
      </c>
      <c r="R23" s="177">
        <f>O23/O$9</f>
        <v>0.41117124765010804</v>
      </c>
      <c r="S23" s="176">
        <f>S24+S27</f>
        <v>1371352</v>
      </c>
      <c r="T23" s="176">
        <f>T24+T27</f>
        <v>441622</v>
      </c>
      <c r="U23" s="176">
        <f>U24+U27</f>
        <v>752768</v>
      </c>
      <c r="V23" s="176">
        <f>V24+V27</f>
        <v>1490629</v>
      </c>
      <c r="W23" s="176">
        <f>W24+W27</f>
        <v>1543103</v>
      </c>
      <c r="X23" s="177">
        <f>IFERROR(W23/V23-1,"-")</f>
        <v>3.5202588974184712E-2</v>
      </c>
      <c r="Y23" s="177">
        <f t="shared" ref="Y23:Y86" si="10">IFERROR(W23/S23-1,"-")</f>
        <v>0.12524209685040755</v>
      </c>
      <c r="Z23" s="177">
        <f t="shared" ref="Z23:Z35" si="11">U23/U$9</f>
        <v>0.40514286360130697</v>
      </c>
    </row>
    <row r="24" spans="1:26" x14ac:dyDescent="0.25">
      <c r="A24" s="1" t="s">
        <v>96</v>
      </c>
      <c r="B24" s="157" t="s">
        <v>97</v>
      </c>
      <c r="C24" s="158">
        <v>19551</v>
      </c>
      <c r="D24" s="158">
        <v>2953</v>
      </c>
      <c r="E24" s="158">
        <v>8952</v>
      </c>
      <c r="F24" s="158">
        <v>12689</v>
      </c>
      <c r="G24" s="158">
        <v>11581</v>
      </c>
      <c r="H24" s="159">
        <f>IFERROR(G24/F24-1,"-")</f>
        <v>-8.7319725746709764E-2</v>
      </c>
      <c r="I24" s="160">
        <f t="shared" si="1"/>
        <v>-0.40765178251751832</v>
      </c>
      <c r="J24" s="159">
        <f>G24/G$9</f>
        <v>1.5683826198124605E-2</v>
      </c>
      <c r="K24" s="158">
        <v>163364</v>
      </c>
      <c r="L24" s="158">
        <v>90143</v>
      </c>
      <c r="M24" s="158">
        <v>198275</v>
      </c>
      <c r="N24" s="158">
        <v>161372</v>
      </c>
      <c r="O24" s="158">
        <v>131261</v>
      </c>
      <c r="P24" s="159">
        <f>IFERROR(O24/N24-1,"-")</f>
        <v>-0.18659370894578986</v>
      </c>
      <c r="Q24" s="160">
        <f t="shared" si="9"/>
        <v>-0.19651208344555715</v>
      </c>
      <c r="R24" s="159">
        <f>O24/O$9</f>
        <v>3.9180586922272824E-2</v>
      </c>
      <c r="S24" s="158">
        <v>182915</v>
      </c>
      <c r="T24" s="158">
        <v>93096</v>
      </c>
      <c r="U24" s="158">
        <v>207227</v>
      </c>
      <c r="V24" s="158">
        <v>174061</v>
      </c>
      <c r="W24" s="158">
        <v>142842</v>
      </c>
      <c r="X24" s="159">
        <f>IFERROR(W24/V24-1,"-")</f>
        <v>-0.17935666231953162</v>
      </c>
      <c r="Y24" s="160">
        <f t="shared" si="10"/>
        <v>-0.21907990050023229</v>
      </c>
      <c r="Z24" s="159">
        <f t="shared" si="11"/>
        <v>0.11153043194650682</v>
      </c>
    </row>
    <row r="25" spans="1:26" x14ac:dyDescent="0.25">
      <c r="A25" s="161" t="s">
        <v>103</v>
      </c>
      <c r="B25" s="162" t="s">
        <v>103</v>
      </c>
      <c r="C25" s="163">
        <v>9760</v>
      </c>
      <c r="D25" s="163">
        <v>1786</v>
      </c>
      <c r="E25" s="163">
        <v>4418</v>
      </c>
      <c r="F25" s="163">
        <v>6088</v>
      </c>
      <c r="G25" s="163">
        <v>5359</v>
      </c>
      <c r="H25" s="164">
        <f>IFERROR(G25/F25-1,"-")</f>
        <v>-0.11974375821287775</v>
      </c>
      <c r="I25" s="165">
        <f t="shared" si="1"/>
        <v>-0.45092213114754098</v>
      </c>
      <c r="J25" s="164">
        <f>G25/G$9</f>
        <v>7.2575446503540071E-3</v>
      </c>
      <c r="K25" s="163">
        <v>74469</v>
      </c>
      <c r="L25" s="163">
        <v>45044</v>
      </c>
      <c r="M25" s="163">
        <v>92809</v>
      </c>
      <c r="N25" s="163">
        <v>62381</v>
      </c>
      <c r="O25" s="163">
        <v>49573</v>
      </c>
      <c r="P25" s="164">
        <f>IFERROR(O25/N25-1,"-")</f>
        <v>-0.20531892723746015</v>
      </c>
      <c r="Q25" s="165">
        <f t="shared" si="9"/>
        <v>-0.33431360700425683</v>
      </c>
      <c r="R25" s="164">
        <f>O25/O$9</f>
        <v>1.4797230216879582E-2</v>
      </c>
      <c r="S25" s="163">
        <v>84229</v>
      </c>
      <c r="T25" s="163">
        <v>46830</v>
      </c>
      <c r="U25" s="163">
        <v>97227</v>
      </c>
      <c r="V25" s="163">
        <v>68469</v>
      </c>
      <c r="W25" s="163">
        <v>54932</v>
      </c>
      <c r="X25" s="164">
        <f>IFERROR(W25/V25-1,"-")</f>
        <v>-0.1977099125151528</v>
      </c>
      <c r="Y25" s="165">
        <f t="shared" si="10"/>
        <v>-0.34782557076541332</v>
      </c>
      <c r="Z25" s="164">
        <f t="shared" si="11"/>
        <v>5.2327975152190682E-2</v>
      </c>
    </row>
    <row r="26" spans="1:26" x14ac:dyDescent="0.25">
      <c r="A26" s="161" t="s">
        <v>100</v>
      </c>
      <c r="B26" s="162" t="s">
        <v>100</v>
      </c>
      <c r="C26" s="163">
        <v>9791</v>
      </c>
      <c r="D26" s="163">
        <v>1167</v>
      </c>
      <c r="E26" s="163">
        <v>4534</v>
      </c>
      <c r="F26" s="163">
        <v>6601</v>
      </c>
      <c r="G26" s="163">
        <v>6222</v>
      </c>
      <c r="H26" s="164">
        <f>IFERROR(G26/F26-1,"-")</f>
        <v>-5.7415543099530342E-2</v>
      </c>
      <c r="I26" s="165">
        <f t="shared" si="1"/>
        <v>-0.36451843529772243</v>
      </c>
      <c r="J26" s="164">
        <f>G26/G$9</f>
        <v>8.426281547770597E-3</v>
      </c>
      <c r="K26" s="163">
        <v>88895</v>
      </c>
      <c r="L26" s="163">
        <v>45099</v>
      </c>
      <c r="M26" s="163">
        <v>105466</v>
      </c>
      <c r="N26" s="163">
        <v>98991</v>
      </c>
      <c r="O26" s="163">
        <v>81688</v>
      </c>
      <c r="P26" s="164">
        <f>IFERROR(O26/N26-1,"-")</f>
        <v>-0.17479366811124242</v>
      </c>
      <c r="Q26" s="165">
        <f t="shared" si="9"/>
        <v>-8.1073176219134901E-2</v>
      </c>
      <c r="R26" s="164">
        <f>O26/O$9</f>
        <v>2.4383356705393246E-2</v>
      </c>
      <c r="S26" s="163">
        <v>98686</v>
      </c>
      <c r="T26" s="163">
        <v>46266</v>
      </c>
      <c r="U26" s="163">
        <v>110000</v>
      </c>
      <c r="V26" s="163">
        <v>105592</v>
      </c>
      <c r="W26" s="163">
        <v>87910</v>
      </c>
      <c r="X26" s="164">
        <f>IFERROR(W26/V26-1,"-")</f>
        <v>-0.16745586786877797</v>
      </c>
      <c r="Y26" s="165">
        <f t="shared" si="10"/>
        <v>-0.10919481993393187</v>
      </c>
      <c r="Z26" s="164">
        <f t="shared" si="11"/>
        <v>5.9202456794316134E-2</v>
      </c>
    </row>
    <row r="27" spans="1:26" x14ac:dyDescent="0.25">
      <c r="A27" s="1" t="s">
        <v>146</v>
      </c>
      <c r="B27" s="157" t="s">
        <v>107</v>
      </c>
      <c r="C27" s="158">
        <v>194681</v>
      </c>
      <c r="D27" s="158">
        <v>39899</v>
      </c>
      <c r="E27" s="158">
        <v>55994</v>
      </c>
      <c r="F27" s="158">
        <v>152576</v>
      </c>
      <c r="G27" s="158">
        <v>154035</v>
      </c>
      <c r="H27" s="159">
        <f>IFERROR(G27/F27-1,"-")</f>
        <v>9.5624475671141074E-3</v>
      </c>
      <c r="I27" s="160">
        <f t="shared" si="1"/>
        <v>-0.20878257251606469</v>
      </c>
      <c r="J27" s="159">
        <f>G27/G$9</f>
        <v>0.20860531633089746</v>
      </c>
      <c r="K27" s="158">
        <v>993756</v>
      </c>
      <c r="L27" s="158">
        <v>308627</v>
      </c>
      <c r="M27" s="158">
        <v>489547</v>
      </c>
      <c r="N27" s="158">
        <v>1163992</v>
      </c>
      <c r="O27" s="158">
        <v>1246226</v>
      </c>
      <c r="P27" s="159">
        <f>IFERROR(O27/N27-1,"-")</f>
        <v>7.0648251878019819E-2</v>
      </c>
      <c r="Q27" s="160">
        <f t="shared" si="9"/>
        <v>0.25405632771022257</v>
      </c>
      <c r="R27" s="159">
        <f>O27/O$9</f>
        <v>0.37199066072783521</v>
      </c>
      <c r="S27" s="158">
        <v>1188437</v>
      </c>
      <c r="T27" s="158">
        <v>348526</v>
      </c>
      <c r="U27" s="158">
        <v>545541</v>
      </c>
      <c r="V27" s="158">
        <v>1316568</v>
      </c>
      <c r="W27" s="158">
        <v>1400261</v>
      </c>
      <c r="X27" s="159">
        <f>IFERROR(W27/V27-1,"-")</f>
        <v>6.3569067454168682E-2</v>
      </c>
      <c r="Y27" s="160">
        <f t="shared" si="10"/>
        <v>0.17823746652115346</v>
      </c>
      <c r="Z27" s="159">
        <f t="shared" si="11"/>
        <v>0.29361243165480017</v>
      </c>
    </row>
    <row r="28" spans="1:26" x14ac:dyDescent="0.25">
      <c r="A28" s="161" t="s">
        <v>110</v>
      </c>
      <c r="B28" s="162" t="s">
        <v>110</v>
      </c>
      <c r="C28" s="163">
        <v>79694</v>
      </c>
      <c r="D28" s="163">
        <v>14793</v>
      </c>
      <c r="E28" s="163">
        <v>16270</v>
      </c>
      <c r="F28" s="163">
        <v>66823</v>
      </c>
      <c r="G28" s="163">
        <v>69319</v>
      </c>
      <c r="H28" s="164">
        <f t="shared" ref="H28:H35" si="12">IFERROR(G28/F28-1,"-")</f>
        <v>3.7352408601828646E-2</v>
      </c>
      <c r="I28" s="165">
        <f t="shared" si="1"/>
        <v>-0.13018545938213666</v>
      </c>
      <c r="J28" s="164">
        <f t="shared" ref="J28:J35" si="13">G28/G$9</f>
        <v>9.3876793733511738E-2</v>
      </c>
      <c r="K28" s="163">
        <v>470087</v>
      </c>
      <c r="L28" s="163">
        <v>128801</v>
      </c>
      <c r="M28" s="163">
        <v>159037</v>
      </c>
      <c r="N28" s="163">
        <v>590382</v>
      </c>
      <c r="O28" s="163">
        <v>640574</v>
      </c>
      <c r="P28" s="164">
        <f t="shared" ref="P28:P35" si="14">IFERROR(O28/N28-1,"-")</f>
        <v>8.5016142091052904E-2</v>
      </c>
      <c r="Q28" s="165">
        <f t="shared" si="9"/>
        <v>0.36267116512475361</v>
      </c>
      <c r="R28" s="164">
        <f t="shared" ref="R28:R35" si="15">O28/O$9</f>
        <v>0.19120732957350617</v>
      </c>
      <c r="S28" s="163">
        <v>549781</v>
      </c>
      <c r="T28" s="163">
        <v>143594</v>
      </c>
      <c r="U28" s="163">
        <v>175307</v>
      </c>
      <c r="V28" s="163">
        <v>657205</v>
      </c>
      <c r="W28" s="163">
        <v>709893</v>
      </c>
      <c r="X28" s="164">
        <f t="shared" ref="X28:X35" si="16">IFERROR(W28/V28-1,"-")</f>
        <v>8.0169810028834165E-2</v>
      </c>
      <c r="Y28" s="165">
        <f t="shared" si="10"/>
        <v>0.29122868924171619</v>
      </c>
      <c r="Z28" s="164">
        <f t="shared" si="11"/>
        <v>9.4350955393101621E-2</v>
      </c>
    </row>
    <row r="29" spans="1:26" x14ac:dyDescent="0.25">
      <c r="A29" s="161" t="s">
        <v>113</v>
      </c>
      <c r="B29" s="162" t="s">
        <v>113</v>
      </c>
      <c r="C29" s="163">
        <v>32075</v>
      </c>
      <c r="D29" s="163">
        <v>7836</v>
      </c>
      <c r="E29" s="163">
        <v>14336</v>
      </c>
      <c r="F29" s="163">
        <v>27397</v>
      </c>
      <c r="G29" s="163">
        <v>30224</v>
      </c>
      <c r="H29" s="164">
        <f t="shared" si="12"/>
        <v>0.10318648027156252</v>
      </c>
      <c r="I29" s="165">
        <f t="shared" si="1"/>
        <v>-5.770849571317227E-2</v>
      </c>
      <c r="J29" s="164">
        <f t="shared" si="13"/>
        <v>4.0931522581134444E-2</v>
      </c>
      <c r="K29" s="163">
        <v>140260</v>
      </c>
      <c r="L29" s="163">
        <v>41673</v>
      </c>
      <c r="M29" s="163">
        <v>81095</v>
      </c>
      <c r="N29" s="163">
        <v>128496</v>
      </c>
      <c r="O29" s="163">
        <v>137331</v>
      </c>
      <c r="P29" s="164">
        <f t="shared" si="14"/>
        <v>6.8757004109077258E-2</v>
      </c>
      <c r="Q29" s="165">
        <f t="shared" si="9"/>
        <v>-2.0882646513617598E-2</v>
      </c>
      <c r="R29" s="164">
        <f t="shared" si="15"/>
        <v>4.0992443929443241E-2</v>
      </c>
      <c r="S29" s="163">
        <v>172335</v>
      </c>
      <c r="T29" s="163">
        <v>49509</v>
      </c>
      <c r="U29" s="163">
        <v>95431</v>
      </c>
      <c r="V29" s="163">
        <v>155893</v>
      </c>
      <c r="W29" s="163">
        <v>167555</v>
      </c>
      <c r="X29" s="164">
        <f t="shared" si="16"/>
        <v>7.4807720680210243E-2</v>
      </c>
      <c r="Y29" s="165">
        <f t="shared" si="10"/>
        <v>-2.7736675660776977E-2</v>
      </c>
      <c r="Z29" s="164">
        <f t="shared" si="11"/>
        <v>5.1361360493985299E-2</v>
      </c>
    </row>
    <row r="30" spans="1:26" x14ac:dyDescent="0.25">
      <c r="A30" s="161" t="s">
        <v>116</v>
      </c>
      <c r="B30" s="162" t="s">
        <v>116</v>
      </c>
      <c r="C30" s="163">
        <v>8825</v>
      </c>
      <c r="D30" s="163">
        <v>3230</v>
      </c>
      <c r="E30" s="163">
        <v>4987</v>
      </c>
      <c r="F30" s="163">
        <v>4132</v>
      </c>
      <c r="G30" s="163">
        <v>2982</v>
      </c>
      <c r="H30" s="164">
        <f t="shared" si="12"/>
        <v>-0.27831558567279768</v>
      </c>
      <c r="I30" s="165">
        <f t="shared" si="1"/>
        <v>-0.66209631728045326</v>
      </c>
      <c r="J30" s="164">
        <f t="shared" si="13"/>
        <v>4.0384396617569786E-3</v>
      </c>
      <c r="K30" s="163">
        <v>34464</v>
      </c>
      <c r="L30" s="163">
        <v>13936</v>
      </c>
      <c r="M30" s="163">
        <v>30800</v>
      </c>
      <c r="N30" s="163">
        <v>48228</v>
      </c>
      <c r="O30" s="163">
        <v>43489</v>
      </c>
      <c r="P30" s="164">
        <f t="shared" si="14"/>
        <v>-9.8262420170855069E-2</v>
      </c>
      <c r="Q30" s="165">
        <f t="shared" si="9"/>
        <v>0.26186745589600746</v>
      </c>
      <c r="R30" s="164">
        <f t="shared" si="15"/>
        <v>1.298119429733678E-2</v>
      </c>
      <c r="S30" s="163">
        <v>43289</v>
      </c>
      <c r="T30" s="163">
        <v>17166</v>
      </c>
      <c r="U30" s="163">
        <v>35787</v>
      </c>
      <c r="V30" s="163">
        <v>52360</v>
      </c>
      <c r="W30" s="163">
        <v>46471</v>
      </c>
      <c r="X30" s="164">
        <f t="shared" si="16"/>
        <v>-0.11247135217723458</v>
      </c>
      <c r="Y30" s="165">
        <f t="shared" si="10"/>
        <v>7.3505971493913025E-2</v>
      </c>
      <c r="Z30" s="164">
        <f t="shared" si="11"/>
        <v>1.9260712011801739E-2</v>
      </c>
    </row>
    <row r="31" spans="1:26" x14ac:dyDescent="0.25">
      <c r="A31" s="161" t="s">
        <v>123</v>
      </c>
      <c r="B31" s="162" t="s">
        <v>123</v>
      </c>
      <c r="C31" s="163">
        <v>8147</v>
      </c>
      <c r="D31" s="163">
        <v>1736</v>
      </c>
      <c r="E31" s="163">
        <v>3938</v>
      </c>
      <c r="F31" s="163">
        <v>7950</v>
      </c>
      <c r="G31" s="163">
        <v>4040</v>
      </c>
      <c r="H31" s="164">
        <f t="shared" si="12"/>
        <v>-0.49182389937106918</v>
      </c>
      <c r="I31" s="165">
        <f t="shared" si="1"/>
        <v>-0.50411194304652018</v>
      </c>
      <c r="J31" s="164">
        <f t="shared" si="13"/>
        <v>5.4712596356466109E-3</v>
      </c>
      <c r="K31" s="163">
        <v>39988</v>
      </c>
      <c r="L31" s="163">
        <v>12314</v>
      </c>
      <c r="M31" s="163">
        <v>32115</v>
      </c>
      <c r="N31" s="163">
        <v>56445</v>
      </c>
      <c r="O31" s="163">
        <v>53434</v>
      </c>
      <c r="P31" s="164">
        <f t="shared" si="14"/>
        <v>-5.3343963149969031E-2</v>
      </c>
      <c r="Q31" s="165">
        <f t="shared" si="9"/>
        <v>0.3362508752625788</v>
      </c>
      <c r="R31" s="164">
        <f t="shared" si="15"/>
        <v>1.5949714550435593E-2</v>
      </c>
      <c r="S31" s="163">
        <v>48135</v>
      </c>
      <c r="T31" s="163">
        <v>14050</v>
      </c>
      <c r="U31" s="163">
        <v>36053</v>
      </c>
      <c r="V31" s="163">
        <v>64395</v>
      </c>
      <c r="W31" s="163">
        <v>57474</v>
      </c>
      <c r="X31" s="164">
        <f t="shared" si="16"/>
        <v>-0.10747728860936412</v>
      </c>
      <c r="Y31" s="165">
        <f t="shared" si="10"/>
        <v>0.1940168276721721</v>
      </c>
      <c r="Z31" s="164">
        <f t="shared" si="11"/>
        <v>1.9403874316413449E-2</v>
      </c>
    </row>
    <row r="32" spans="1:26" x14ac:dyDescent="0.25">
      <c r="A32" s="161" t="s">
        <v>119</v>
      </c>
      <c r="B32" s="162" t="s">
        <v>119</v>
      </c>
      <c r="C32" s="163">
        <v>6953</v>
      </c>
      <c r="D32" s="163">
        <v>1403</v>
      </c>
      <c r="E32" s="163">
        <v>2232</v>
      </c>
      <c r="F32" s="163">
        <v>4497</v>
      </c>
      <c r="G32" s="163">
        <v>3231</v>
      </c>
      <c r="H32" s="164">
        <f t="shared" si="12"/>
        <v>-0.2815210140093396</v>
      </c>
      <c r="I32" s="165">
        <f t="shared" si="1"/>
        <v>-0.5353084999280886</v>
      </c>
      <c r="J32" s="164">
        <f t="shared" si="13"/>
        <v>4.3756534363302473E-3</v>
      </c>
      <c r="K32" s="163">
        <v>58115</v>
      </c>
      <c r="L32" s="163">
        <v>25064</v>
      </c>
      <c r="M32" s="163">
        <v>46414</v>
      </c>
      <c r="N32" s="163">
        <v>73182</v>
      </c>
      <c r="O32" s="163">
        <v>71382</v>
      </c>
      <c r="P32" s="164">
        <f t="shared" si="14"/>
        <v>-2.4596212183323751E-2</v>
      </c>
      <c r="Q32" s="165">
        <f t="shared" si="9"/>
        <v>0.22828873784737169</v>
      </c>
      <c r="R32" s="164">
        <f t="shared" si="15"/>
        <v>2.1307080211835038E-2</v>
      </c>
      <c r="S32" s="163">
        <v>65068</v>
      </c>
      <c r="T32" s="163">
        <v>26467</v>
      </c>
      <c r="U32" s="163">
        <v>48646</v>
      </c>
      <c r="V32" s="163">
        <v>77679</v>
      </c>
      <c r="W32" s="163">
        <v>74613</v>
      </c>
      <c r="X32" s="164">
        <f t="shared" si="16"/>
        <v>-3.9470127061367988E-2</v>
      </c>
      <c r="Y32" s="165">
        <f t="shared" si="10"/>
        <v>0.14669269072355084</v>
      </c>
      <c r="Z32" s="164">
        <f t="shared" si="11"/>
        <v>2.6181479211057297E-2</v>
      </c>
    </row>
    <row r="33" spans="1:26" x14ac:dyDescent="0.25">
      <c r="A33" s="161" t="s">
        <v>128</v>
      </c>
      <c r="B33" s="162" t="s">
        <v>128</v>
      </c>
      <c r="C33" s="163">
        <v>6670</v>
      </c>
      <c r="D33" s="163">
        <v>1376</v>
      </c>
      <c r="E33" s="163">
        <v>590</v>
      </c>
      <c r="F33" s="163">
        <v>1708</v>
      </c>
      <c r="G33" s="163">
        <v>2116</v>
      </c>
      <c r="H33" s="164">
        <f t="shared" si="12"/>
        <v>0.23887587822014056</v>
      </c>
      <c r="I33" s="165">
        <f t="shared" si="1"/>
        <v>-0.6827586206896552</v>
      </c>
      <c r="J33" s="164">
        <f t="shared" si="13"/>
        <v>2.8656399477792645E-3</v>
      </c>
      <c r="K33" s="163">
        <v>19478</v>
      </c>
      <c r="L33" s="163">
        <v>8223</v>
      </c>
      <c r="M33" s="163">
        <v>5697</v>
      </c>
      <c r="N33" s="163">
        <v>18357</v>
      </c>
      <c r="O33" s="163">
        <v>18861</v>
      </c>
      <c r="P33" s="164">
        <f t="shared" si="14"/>
        <v>2.7455466579506371E-2</v>
      </c>
      <c r="Q33" s="165">
        <f t="shared" si="9"/>
        <v>-3.1676763528083018E-2</v>
      </c>
      <c r="R33" s="164">
        <f t="shared" si="15"/>
        <v>5.6298904468272204E-3</v>
      </c>
      <c r="S33" s="163">
        <v>26148</v>
      </c>
      <c r="T33" s="163">
        <v>9599</v>
      </c>
      <c r="U33" s="163">
        <v>6287</v>
      </c>
      <c r="V33" s="163">
        <v>20065</v>
      </c>
      <c r="W33" s="163">
        <v>20977</v>
      </c>
      <c r="X33" s="164">
        <f t="shared" si="16"/>
        <v>4.5452280089708363E-2</v>
      </c>
      <c r="Y33" s="165">
        <f t="shared" si="10"/>
        <v>-0.19775891081535868</v>
      </c>
      <c r="Z33" s="164">
        <f t="shared" si="11"/>
        <v>3.3836895078715049E-3</v>
      </c>
    </row>
    <row r="34" spans="1:26" x14ac:dyDescent="0.25">
      <c r="A34" s="161" t="s">
        <v>131</v>
      </c>
      <c r="B34" s="162" t="s">
        <v>131</v>
      </c>
      <c r="C34" s="163">
        <v>3066</v>
      </c>
      <c r="D34" s="163">
        <v>669</v>
      </c>
      <c r="E34" s="163">
        <v>195</v>
      </c>
      <c r="F34" s="163">
        <v>794</v>
      </c>
      <c r="G34" s="163">
        <v>833</v>
      </c>
      <c r="H34" s="164">
        <f t="shared" si="12"/>
        <v>4.9118387909319994E-2</v>
      </c>
      <c r="I34" s="165">
        <f t="shared" si="1"/>
        <v>-0.72831050228310501</v>
      </c>
      <c r="J34" s="164">
        <f t="shared" si="13"/>
        <v>1.1281087318053531E-3</v>
      </c>
      <c r="K34" s="163">
        <v>26209</v>
      </c>
      <c r="L34" s="163">
        <v>10880</v>
      </c>
      <c r="M34" s="163">
        <v>4211</v>
      </c>
      <c r="N34" s="163">
        <v>16482</v>
      </c>
      <c r="O34" s="163">
        <v>21199</v>
      </c>
      <c r="P34" s="164">
        <f t="shared" si="14"/>
        <v>0.28619099623832067</v>
      </c>
      <c r="Q34" s="165">
        <f t="shared" si="9"/>
        <v>-0.19115570987065511</v>
      </c>
      <c r="R34" s="164">
        <f t="shared" si="15"/>
        <v>6.3277688130157599E-3</v>
      </c>
      <c r="S34" s="163">
        <v>29275</v>
      </c>
      <c r="T34" s="163">
        <v>11549</v>
      </c>
      <c r="U34" s="163">
        <v>4406</v>
      </c>
      <c r="V34" s="163">
        <v>17276</v>
      </c>
      <c r="W34" s="163">
        <v>22032</v>
      </c>
      <c r="X34" s="164">
        <f t="shared" si="16"/>
        <v>0.27529520722389433</v>
      </c>
      <c r="Y34" s="165">
        <f t="shared" si="10"/>
        <v>-0.24741246797608885</v>
      </c>
      <c r="Z34" s="164">
        <f t="shared" si="11"/>
        <v>2.3713274966886987E-3</v>
      </c>
    </row>
    <row r="35" spans="1:26" x14ac:dyDescent="0.25">
      <c r="A35" s="167" t="s">
        <v>145</v>
      </c>
      <c r="B35" s="168" t="s">
        <v>145</v>
      </c>
      <c r="C35" s="169">
        <f>C27-SUM(C28:C34)</f>
        <v>49251</v>
      </c>
      <c r="D35" s="169">
        <f>D27-SUM(D28:D34)</f>
        <v>8856</v>
      </c>
      <c r="E35" s="169">
        <f>E27-SUM(E28:E34)</f>
        <v>13446</v>
      </c>
      <c r="F35" s="169">
        <f>F27-SUM(F28:F34)</f>
        <v>39275</v>
      </c>
      <c r="G35" s="169">
        <f>G27-SUM(G28:G34)</f>
        <v>41290</v>
      </c>
      <c r="H35" s="170">
        <f t="shared" si="12"/>
        <v>5.1304901336728159E-2</v>
      </c>
      <c r="I35" s="171">
        <f t="shared" si="1"/>
        <v>-0.16164138799212202</v>
      </c>
      <c r="J35" s="170">
        <f t="shared" si="13"/>
        <v>5.5917898602932808E-2</v>
      </c>
      <c r="K35" s="169">
        <f>K27-SUM(K28:K34)</f>
        <v>205155</v>
      </c>
      <c r="L35" s="169">
        <f>L27-SUM(L28:L34)</f>
        <v>67736</v>
      </c>
      <c r="M35" s="169">
        <f>M27-SUM(M28:M34)</f>
        <v>130178</v>
      </c>
      <c r="N35" s="169">
        <f>N27-SUM(N28:N34)</f>
        <v>232420</v>
      </c>
      <c r="O35" s="169">
        <f>O27-SUM(O28:O34)</f>
        <v>259956</v>
      </c>
      <c r="P35" s="170">
        <f t="shared" si="14"/>
        <v>0.11847517425350662</v>
      </c>
      <c r="Q35" s="171">
        <f t="shared" si="9"/>
        <v>0.26711998245229207</v>
      </c>
      <c r="R35" s="170">
        <f t="shared" si="15"/>
        <v>7.759523890543539E-2</v>
      </c>
      <c r="S35" s="169">
        <f>S27-SUM(S28:S34)</f>
        <v>254406</v>
      </c>
      <c r="T35" s="169">
        <f>T27-SUM(T28:T34)</f>
        <v>76592</v>
      </c>
      <c r="U35" s="169">
        <f>U27-SUM(U28:U34)</f>
        <v>143624</v>
      </c>
      <c r="V35" s="169">
        <f>V27-SUM(V28:V34)</f>
        <v>271695</v>
      </c>
      <c r="W35" s="169">
        <f>W27-SUM(W28:W34)</f>
        <v>301246</v>
      </c>
      <c r="X35" s="170">
        <f t="shared" si="16"/>
        <v>0.10876534349178302</v>
      </c>
      <c r="Y35" s="171">
        <f t="shared" si="10"/>
        <v>0.18411515451679605</v>
      </c>
      <c r="Z35" s="170">
        <f t="shared" si="11"/>
        <v>7.7299033223880542E-2</v>
      </c>
    </row>
    <row r="36" spans="1:26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</row>
    <row r="37" spans="1:26" x14ac:dyDescent="0.25">
      <c r="A37" s="1" t="s">
        <v>0</v>
      </c>
      <c r="B37" s="154" t="s">
        <v>68</v>
      </c>
      <c r="C37" s="176">
        <f>C38+C41</f>
        <v>177700</v>
      </c>
      <c r="D37" s="176">
        <f>D38+D41</f>
        <v>54285</v>
      </c>
      <c r="E37" s="176">
        <f>E38+E41</f>
        <v>50672</v>
      </c>
      <c r="F37" s="176">
        <f>F38+F41</f>
        <v>179190</v>
      </c>
      <c r="G37" s="176">
        <f>G38+G41</f>
        <v>201287</v>
      </c>
      <c r="H37" s="177">
        <f>IFERROR(G37/F37-1,"-")</f>
        <v>0.12331603326078455</v>
      </c>
      <c r="I37" s="177">
        <f t="shared" si="1"/>
        <v>0.13273494653911078</v>
      </c>
      <c r="J37" s="177">
        <f>G37/G$9</f>
        <v>0.27259738571297015</v>
      </c>
      <c r="K37" s="176">
        <f>K38+K41</f>
        <v>552295</v>
      </c>
      <c r="L37" s="176">
        <f>L38+L41</f>
        <v>151994</v>
      </c>
      <c r="M37" s="176">
        <f>M38+M41</f>
        <v>206077</v>
      </c>
      <c r="N37" s="176">
        <f>N38+N41</f>
        <v>573367</v>
      </c>
      <c r="O37" s="176">
        <f>O38+O41</f>
        <v>609226</v>
      </c>
      <c r="P37" s="177">
        <f>IFERROR(O37/N37-1,"-")</f>
        <v>6.254109497058602E-2</v>
      </c>
      <c r="Q37" s="177">
        <f t="shared" si="9"/>
        <v>0.10308078110430108</v>
      </c>
      <c r="R37" s="177">
        <f>O37/O$9</f>
        <v>0.1818501477842511</v>
      </c>
      <c r="S37" s="176">
        <f>S38+S41</f>
        <v>729995</v>
      </c>
      <c r="T37" s="176">
        <f>T38+T41</f>
        <v>206279</v>
      </c>
      <c r="U37" s="176">
        <f>U38+U41</f>
        <v>256749</v>
      </c>
      <c r="V37" s="176">
        <f>V38+V41</f>
        <v>752557</v>
      </c>
      <c r="W37" s="176">
        <f>W38+W41</f>
        <v>810513</v>
      </c>
      <c r="X37" s="177">
        <f>IFERROR(W37/V37-1,"-")</f>
        <v>7.7012106724141827E-2</v>
      </c>
      <c r="Y37" s="177">
        <f t="shared" si="10"/>
        <v>0.11029938561223029</v>
      </c>
      <c r="Z37" s="177">
        <f t="shared" ref="Z37:Z49" si="17">U37/U$9</f>
        <v>0.13818337799530794</v>
      </c>
    </row>
    <row r="38" spans="1:26" x14ac:dyDescent="0.25">
      <c r="A38" s="1" t="s">
        <v>96</v>
      </c>
      <c r="B38" s="157" t="s">
        <v>97</v>
      </c>
      <c r="C38" s="158">
        <v>16606</v>
      </c>
      <c r="D38" s="158">
        <v>5529</v>
      </c>
      <c r="E38" s="158">
        <v>6062</v>
      </c>
      <c r="F38" s="158">
        <v>22234</v>
      </c>
      <c r="G38" s="158">
        <v>28331</v>
      </c>
      <c r="H38" s="159">
        <f>IFERROR(G38/F38-1,"-")</f>
        <v>0.27421966357830341</v>
      </c>
      <c r="I38" s="160">
        <f t="shared" si="1"/>
        <v>0.70607009514633257</v>
      </c>
      <c r="J38" s="159">
        <f>G38/G$9</f>
        <v>3.8367885331065381E-2</v>
      </c>
      <c r="K38" s="158">
        <v>64346</v>
      </c>
      <c r="L38" s="158">
        <v>19247</v>
      </c>
      <c r="M38" s="158">
        <v>33772</v>
      </c>
      <c r="N38" s="158">
        <v>60854</v>
      </c>
      <c r="O38" s="158">
        <v>52810</v>
      </c>
      <c r="P38" s="159">
        <f>IFERROR(O38/N38-1,"-")</f>
        <v>-0.13218523022315709</v>
      </c>
      <c r="Q38" s="160">
        <f t="shared" si="9"/>
        <v>-0.17928076337301468</v>
      </c>
      <c r="R38" s="159">
        <f>O38/O$9</f>
        <v>1.576345445612351E-2</v>
      </c>
      <c r="S38" s="158">
        <v>80952</v>
      </c>
      <c r="T38" s="158">
        <v>24776</v>
      </c>
      <c r="U38" s="158">
        <v>39834</v>
      </c>
      <c r="V38" s="158">
        <v>83088</v>
      </c>
      <c r="W38" s="158">
        <v>81141</v>
      </c>
      <c r="X38" s="159">
        <f>IFERROR(W38/V38-1,"-")</f>
        <v>-2.3432986712882742E-2</v>
      </c>
      <c r="Y38" s="160">
        <f t="shared" si="10"/>
        <v>2.3347168692557929E-3</v>
      </c>
      <c r="Z38" s="159">
        <f t="shared" si="17"/>
        <v>2.1438824217679897E-2</v>
      </c>
    </row>
    <row r="39" spans="1:26" x14ac:dyDescent="0.25">
      <c r="A39" s="161" t="s">
        <v>103</v>
      </c>
      <c r="B39" s="162" t="s">
        <v>103</v>
      </c>
      <c r="C39" s="163">
        <v>9694</v>
      </c>
      <c r="D39" s="163">
        <v>2180</v>
      </c>
      <c r="E39" s="163">
        <v>4351</v>
      </c>
      <c r="F39" s="163">
        <v>9363</v>
      </c>
      <c r="G39" s="163">
        <v>15562</v>
      </c>
      <c r="H39" s="164">
        <f>IFERROR(G39/F39-1,"-")</f>
        <v>0.66207412154224077</v>
      </c>
      <c r="I39" s="165">
        <f t="shared" si="1"/>
        <v>0.6053228801320405</v>
      </c>
      <c r="J39" s="164">
        <f>G39/G$9</f>
        <v>2.107518377473578E-2</v>
      </c>
      <c r="K39" s="163">
        <v>8485</v>
      </c>
      <c r="L39" s="163">
        <v>1767</v>
      </c>
      <c r="M39" s="163">
        <v>4726</v>
      </c>
      <c r="N39" s="163">
        <v>9315</v>
      </c>
      <c r="O39" s="163">
        <v>13363</v>
      </c>
      <c r="P39" s="164">
        <f>IFERROR(O39/N39-1,"-")</f>
        <v>0.43456790123456801</v>
      </c>
      <c r="Q39" s="165">
        <f t="shared" si="9"/>
        <v>0.57489687684148505</v>
      </c>
      <c r="R39" s="164">
        <f>O39/O$9</f>
        <v>3.9887718594428792E-3</v>
      </c>
      <c r="S39" s="163">
        <v>18179</v>
      </c>
      <c r="T39" s="163">
        <v>3947</v>
      </c>
      <c r="U39" s="163">
        <v>9077</v>
      </c>
      <c r="V39" s="163">
        <v>18678</v>
      </c>
      <c r="W39" s="163">
        <v>28925</v>
      </c>
      <c r="X39" s="164">
        <f>IFERROR(W39/V39-1,"-")</f>
        <v>0.5486133418995609</v>
      </c>
      <c r="Y39" s="165">
        <f t="shared" si="10"/>
        <v>0.59112162385169698</v>
      </c>
      <c r="Z39" s="164">
        <f t="shared" si="17"/>
        <v>4.8852790938364319E-3</v>
      </c>
    </row>
    <row r="40" spans="1:26" x14ac:dyDescent="0.25">
      <c r="A40" s="161" t="s">
        <v>100</v>
      </c>
      <c r="B40" s="162" t="s">
        <v>100</v>
      </c>
      <c r="C40" s="163">
        <v>6912</v>
      </c>
      <c r="D40" s="163">
        <v>3349</v>
      </c>
      <c r="E40" s="163">
        <v>1711</v>
      </c>
      <c r="F40" s="163">
        <v>12871</v>
      </c>
      <c r="G40" s="163">
        <v>12769</v>
      </c>
      <c r="H40" s="164">
        <f>IFERROR(G40/F40-1,"-")</f>
        <v>-7.9247921684406641E-3</v>
      </c>
      <c r="I40" s="165">
        <f t="shared" si="1"/>
        <v>0.84736689814814814</v>
      </c>
      <c r="J40" s="164">
        <f>G40/G$9</f>
        <v>1.7292701556329598E-2</v>
      </c>
      <c r="K40" s="163">
        <v>55861</v>
      </c>
      <c r="L40" s="163">
        <v>17480</v>
      </c>
      <c r="M40" s="163">
        <v>29046</v>
      </c>
      <c r="N40" s="163">
        <v>51539</v>
      </c>
      <c r="O40" s="163">
        <v>39447</v>
      </c>
      <c r="P40" s="164">
        <f>IFERROR(O40/N40-1,"-")</f>
        <v>-0.23461844428491041</v>
      </c>
      <c r="Q40" s="165">
        <f t="shared" si="9"/>
        <v>-0.29383648699450426</v>
      </c>
      <c r="R40" s="164">
        <f>O40/O$9</f>
        <v>1.177468259668063E-2</v>
      </c>
      <c r="S40" s="163">
        <v>62773</v>
      </c>
      <c r="T40" s="163">
        <v>20829</v>
      </c>
      <c r="U40" s="163">
        <v>30757</v>
      </c>
      <c r="V40" s="163">
        <v>64410</v>
      </c>
      <c r="W40" s="163">
        <v>52216</v>
      </c>
      <c r="X40" s="164">
        <f>IFERROR(W40/V40-1,"-")</f>
        <v>-0.18931842881540129</v>
      </c>
      <c r="Y40" s="165">
        <f t="shared" si="10"/>
        <v>-0.16817740111194301</v>
      </c>
      <c r="Z40" s="164">
        <f t="shared" si="17"/>
        <v>1.6553545123843466E-2</v>
      </c>
    </row>
    <row r="41" spans="1:26" x14ac:dyDescent="0.25">
      <c r="A41" s="1" t="s">
        <v>146</v>
      </c>
      <c r="B41" s="157" t="s">
        <v>107</v>
      </c>
      <c r="C41" s="158">
        <v>161094</v>
      </c>
      <c r="D41" s="158">
        <v>48756</v>
      </c>
      <c r="E41" s="158">
        <v>44610</v>
      </c>
      <c r="F41" s="158">
        <v>156956</v>
      </c>
      <c r="G41" s="158">
        <v>172956</v>
      </c>
      <c r="H41" s="159">
        <f>IFERROR(G41/F41-1,"-")</f>
        <v>0.10193939702846655</v>
      </c>
      <c r="I41" s="160">
        <f t="shared" si="1"/>
        <v>7.3634027338076002E-2</v>
      </c>
      <c r="J41" s="159">
        <f>G41/G$9</f>
        <v>0.23422950038190476</v>
      </c>
      <c r="K41" s="158">
        <v>487949</v>
      </c>
      <c r="L41" s="158">
        <v>132747</v>
      </c>
      <c r="M41" s="158">
        <v>172305</v>
      </c>
      <c r="N41" s="158">
        <v>512513</v>
      </c>
      <c r="O41" s="158">
        <v>556416</v>
      </c>
      <c r="P41" s="159">
        <f>IFERROR(O41/N41-1,"-")</f>
        <v>8.5662217348633218E-2</v>
      </c>
      <c r="Q41" s="160">
        <f t="shared" si="9"/>
        <v>0.14031589366921549</v>
      </c>
      <c r="R41" s="159">
        <f>O41/O$9</f>
        <v>0.16608669332812762</v>
      </c>
      <c r="S41" s="158">
        <v>649043</v>
      </c>
      <c r="T41" s="158">
        <v>181503</v>
      </c>
      <c r="U41" s="158">
        <v>216915</v>
      </c>
      <c r="V41" s="158">
        <v>669469</v>
      </c>
      <c r="W41" s="158">
        <v>729372</v>
      </c>
      <c r="X41" s="159">
        <f>IFERROR(W41/V41-1,"-")</f>
        <v>8.9478377639591988E-2</v>
      </c>
      <c r="Y41" s="160">
        <f t="shared" si="10"/>
        <v>0.12376529752266019</v>
      </c>
      <c r="Z41" s="159">
        <f t="shared" si="17"/>
        <v>0.11674455377762803</v>
      </c>
    </row>
    <row r="42" spans="1:26" x14ac:dyDescent="0.25">
      <c r="A42" s="161" t="s">
        <v>110</v>
      </c>
      <c r="B42" s="162" t="s">
        <v>110</v>
      </c>
      <c r="C42" s="163">
        <v>87652</v>
      </c>
      <c r="D42" s="163">
        <v>24960</v>
      </c>
      <c r="E42" s="163">
        <v>17021</v>
      </c>
      <c r="F42" s="163">
        <v>75160</v>
      </c>
      <c r="G42" s="163">
        <v>74709</v>
      </c>
      <c r="H42" s="164">
        <f t="shared" ref="H42:H49" si="18">IFERROR(G42/F42-1,"-")</f>
        <v>-6.0005321979776927E-3</v>
      </c>
      <c r="I42" s="165">
        <f t="shared" si="1"/>
        <v>-0.14766348742755442</v>
      </c>
      <c r="J42" s="164">
        <f t="shared" ref="J42:J49" si="19">G42/G$9</f>
        <v>0.10117632082166401</v>
      </c>
      <c r="K42" s="163">
        <v>262145</v>
      </c>
      <c r="L42" s="163">
        <v>63301</v>
      </c>
      <c r="M42" s="163">
        <v>63769</v>
      </c>
      <c r="N42" s="163">
        <v>269103</v>
      </c>
      <c r="O42" s="163">
        <v>299592</v>
      </c>
      <c r="P42" s="164">
        <f t="shared" ref="P42:P49" si="20">IFERROR(O42/N42-1,"-")</f>
        <v>0.11329862543338431</v>
      </c>
      <c r="Q42" s="165">
        <f t="shared" si="9"/>
        <v>0.1428484235823686</v>
      </c>
      <c r="R42" s="164">
        <f t="shared" ref="R42:R49" si="21">O42/O$9</f>
        <v>8.9426336819143235E-2</v>
      </c>
      <c r="S42" s="163">
        <v>349797</v>
      </c>
      <c r="T42" s="163">
        <v>88261</v>
      </c>
      <c r="U42" s="163">
        <v>80790</v>
      </c>
      <c r="V42" s="163">
        <v>344263</v>
      </c>
      <c r="W42" s="163">
        <v>374301</v>
      </c>
      <c r="X42" s="164">
        <f t="shared" ref="X42:X49" si="22">IFERROR(W42/V42-1,"-")</f>
        <v>8.7253059434211577E-2</v>
      </c>
      <c r="Y42" s="165">
        <f t="shared" si="10"/>
        <v>7.0052058765512459E-2</v>
      </c>
      <c r="Z42" s="164">
        <f t="shared" si="17"/>
        <v>4.3481513494661825E-2</v>
      </c>
    </row>
    <row r="43" spans="1:26" x14ac:dyDescent="0.25">
      <c r="A43" s="161" t="s">
        <v>113</v>
      </c>
      <c r="B43" s="162" t="s">
        <v>113</v>
      </c>
      <c r="C43" s="163">
        <v>11396</v>
      </c>
      <c r="D43" s="163">
        <v>3221</v>
      </c>
      <c r="E43" s="163">
        <v>2578</v>
      </c>
      <c r="F43" s="163">
        <v>7845</v>
      </c>
      <c r="G43" s="163">
        <v>10865</v>
      </c>
      <c r="H43" s="164">
        <f t="shared" si="18"/>
        <v>0.38495857233906938</v>
      </c>
      <c r="I43" s="165">
        <f t="shared" si="1"/>
        <v>-4.6595296595296598E-2</v>
      </c>
      <c r="J43" s="164">
        <f t="shared" si="19"/>
        <v>1.4714167312203076E-2</v>
      </c>
      <c r="K43" s="163">
        <v>26865</v>
      </c>
      <c r="L43" s="163">
        <v>7570</v>
      </c>
      <c r="M43" s="163">
        <v>10918</v>
      </c>
      <c r="N43" s="163">
        <v>19949</v>
      </c>
      <c r="O43" s="163">
        <v>22563</v>
      </c>
      <c r="P43" s="164">
        <f t="shared" si="20"/>
        <v>0.13103413704947608</v>
      </c>
      <c r="Q43" s="165">
        <f t="shared" si="9"/>
        <v>-0.16013400335008376</v>
      </c>
      <c r="R43" s="164">
        <f t="shared" si="21"/>
        <v>6.7349142755825557E-3</v>
      </c>
      <c r="S43" s="163">
        <v>38261</v>
      </c>
      <c r="T43" s="163">
        <v>10791</v>
      </c>
      <c r="U43" s="163">
        <v>13496</v>
      </c>
      <c r="V43" s="163">
        <v>27794</v>
      </c>
      <c r="W43" s="163">
        <v>33428</v>
      </c>
      <c r="X43" s="164">
        <f t="shared" si="22"/>
        <v>0.20270561991796798</v>
      </c>
      <c r="Y43" s="165">
        <f t="shared" si="10"/>
        <v>-0.12631661482972212</v>
      </c>
      <c r="Z43" s="164">
        <f t="shared" si="17"/>
        <v>7.2636032445099136E-3</v>
      </c>
    </row>
    <row r="44" spans="1:26" x14ac:dyDescent="0.25">
      <c r="A44" s="161" t="s">
        <v>116</v>
      </c>
      <c r="B44" s="162" t="s">
        <v>116</v>
      </c>
      <c r="C44" s="163">
        <v>6703</v>
      </c>
      <c r="D44" s="163">
        <v>1995</v>
      </c>
      <c r="E44" s="163">
        <v>1781</v>
      </c>
      <c r="F44" s="163">
        <v>5675</v>
      </c>
      <c r="G44" s="163">
        <v>7865</v>
      </c>
      <c r="H44" s="164">
        <f t="shared" si="18"/>
        <v>0.38590308370044046</v>
      </c>
      <c r="I44" s="165">
        <f t="shared" si="1"/>
        <v>0.17335521408324639</v>
      </c>
      <c r="J44" s="164">
        <f t="shared" si="19"/>
        <v>1.0651350751079355E-2</v>
      </c>
      <c r="K44" s="163">
        <v>9914</v>
      </c>
      <c r="L44" s="163">
        <v>3970</v>
      </c>
      <c r="M44" s="163">
        <v>8252</v>
      </c>
      <c r="N44" s="163">
        <v>12032</v>
      </c>
      <c r="O44" s="163">
        <v>11886</v>
      </c>
      <c r="P44" s="164">
        <f t="shared" si="20"/>
        <v>-1.2134308510638347E-2</v>
      </c>
      <c r="Q44" s="165">
        <f t="shared" si="9"/>
        <v>0.19891063143030063</v>
      </c>
      <c r="R44" s="164">
        <f t="shared" si="21"/>
        <v>3.5478966041561076E-3</v>
      </c>
      <c r="S44" s="163">
        <v>16617</v>
      </c>
      <c r="T44" s="163">
        <v>5965</v>
      </c>
      <c r="U44" s="163">
        <v>10033</v>
      </c>
      <c r="V44" s="163">
        <v>17707</v>
      </c>
      <c r="W44" s="163">
        <v>19751</v>
      </c>
      <c r="X44" s="164">
        <f t="shared" si="22"/>
        <v>0.11543457389732881</v>
      </c>
      <c r="Y44" s="165">
        <f t="shared" si="10"/>
        <v>0.18860203406150333</v>
      </c>
      <c r="Z44" s="164">
        <f t="shared" si="17"/>
        <v>5.3998022637943071E-3</v>
      </c>
    </row>
    <row r="45" spans="1:26" x14ac:dyDescent="0.25">
      <c r="A45" s="161" t="s">
        <v>123</v>
      </c>
      <c r="B45" s="162" t="s">
        <v>123</v>
      </c>
      <c r="C45" s="163">
        <v>2994</v>
      </c>
      <c r="D45" s="163">
        <v>885</v>
      </c>
      <c r="E45" s="163">
        <v>1430</v>
      </c>
      <c r="F45" s="163">
        <v>3236</v>
      </c>
      <c r="G45" s="163">
        <v>3482</v>
      </c>
      <c r="H45" s="164">
        <f t="shared" si="18"/>
        <v>7.6019777503090191E-2</v>
      </c>
      <c r="I45" s="165">
        <f t="shared" si="1"/>
        <v>0.16299265197060797</v>
      </c>
      <c r="J45" s="164">
        <f t="shared" si="19"/>
        <v>4.7155757552775988E-3</v>
      </c>
      <c r="K45" s="163">
        <v>24453</v>
      </c>
      <c r="L45" s="163">
        <v>6712</v>
      </c>
      <c r="M45" s="163">
        <v>13570</v>
      </c>
      <c r="N45" s="163">
        <v>27358</v>
      </c>
      <c r="O45" s="163">
        <v>26160</v>
      </c>
      <c r="P45" s="164">
        <f t="shared" si="20"/>
        <v>-4.3789750712771358E-2</v>
      </c>
      <c r="Q45" s="165">
        <f t="shared" si="9"/>
        <v>6.9807385596859284E-2</v>
      </c>
      <c r="R45" s="164">
        <f t="shared" si="21"/>
        <v>7.8085962615449915E-3</v>
      </c>
      <c r="S45" s="163">
        <v>27447</v>
      </c>
      <c r="T45" s="163">
        <v>7597</v>
      </c>
      <c r="U45" s="163">
        <v>15000</v>
      </c>
      <c r="V45" s="163">
        <v>30594</v>
      </c>
      <c r="W45" s="163">
        <v>29642</v>
      </c>
      <c r="X45" s="164">
        <f t="shared" si="22"/>
        <v>-3.1117212525331728E-2</v>
      </c>
      <c r="Y45" s="165">
        <f t="shared" si="10"/>
        <v>7.9972310270703506E-2</v>
      </c>
      <c r="Z45" s="164">
        <f t="shared" si="17"/>
        <v>8.0730622901340181E-3</v>
      </c>
    </row>
    <row r="46" spans="1:26" x14ac:dyDescent="0.25">
      <c r="A46" s="161" t="s">
        <v>119</v>
      </c>
      <c r="B46" s="162" t="s">
        <v>119</v>
      </c>
      <c r="C46" s="163">
        <v>2495</v>
      </c>
      <c r="D46" s="163">
        <v>1080</v>
      </c>
      <c r="E46" s="163">
        <v>722</v>
      </c>
      <c r="F46" s="163">
        <v>1778</v>
      </c>
      <c r="G46" s="163">
        <v>2269</v>
      </c>
      <c r="H46" s="164">
        <f t="shared" si="18"/>
        <v>0.27615298087739037</v>
      </c>
      <c r="I46" s="165">
        <f t="shared" si="1"/>
        <v>-9.05811623246493E-2</v>
      </c>
      <c r="J46" s="164">
        <f t="shared" si="19"/>
        <v>3.0728435923965741E-3</v>
      </c>
      <c r="K46" s="163">
        <v>31182</v>
      </c>
      <c r="L46" s="163">
        <v>11022</v>
      </c>
      <c r="M46" s="163">
        <v>16968</v>
      </c>
      <c r="N46" s="163">
        <v>29000</v>
      </c>
      <c r="O46" s="163">
        <v>33231</v>
      </c>
      <c r="P46" s="164">
        <f t="shared" si="20"/>
        <v>0.14589655172413796</v>
      </c>
      <c r="Q46" s="165">
        <f t="shared" si="9"/>
        <v>6.5710987107946872E-2</v>
      </c>
      <c r="R46" s="164">
        <f t="shared" si="21"/>
        <v>9.9192455033410409E-3</v>
      </c>
      <c r="S46" s="163">
        <v>33677</v>
      </c>
      <c r="T46" s="163">
        <v>12102</v>
      </c>
      <c r="U46" s="163">
        <v>17690</v>
      </c>
      <c r="V46" s="163">
        <v>30778</v>
      </c>
      <c r="W46" s="163">
        <v>35500</v>
      </c>
      <c r="X46" s="164">
        <f t="shared" si="22"/>
        <v>0.15342127493664304</v>
      </c>
      <c r="Y46" s="165">
        <f t="shared" si="10"/>
        <v>5.4131900109867237E-2</v>
      </c>
      <c r="Z46" s="164">
        <f t="shared" si="17"/>
        <v>9.5208314608313856E-3</v>
      </c>
    </row>
    <row r="47" spans="1:26" x14ac:dyDescent="0.25">
      <c r="A47" s="161" t="s">
        <v>128</v>
      </c>
      <c r="B47" s="162" t="s">
        <v>128</v>
      </c>
      <c r="C47" s="163">
        <v>3512</v>
      </c>
      <c r="D47" s="163">
        <v>1099</v>
      </c>
      <c r="E47" s="163">
        <v>749</v>
      </c>
      <c r="F47" s="163">
        <v>2218</v>
      </c>
      <c r="G47" s="163">
        <v>2218</v>
      </c>
      <c r="H47" s="164">
        <f t="shared" si="18"/>
        <v>0</v>
      </c>
      <c r="I47" s="165">
        <f t="shared" si="1"/>
        <v>-0.3684510250569476</v>
      </c>
      <c r="J47" s="164">
        <f t="shared" si="19"/>
        <v>3.0037757108574712E-3</v>
      </c>
      <c r="K47" s="163">
        <v>4530</v>
      </c>
      <c r="L47" s="163">
        <v>2296</v>
      </c>
      <c r="M47" s="163">
        <v>2639</v>
      </c>
      <c r="N47" s="163">
        <v>6605</v>
      </c>
      <c r="O47" s="163">
        <v>7002</v>
      </c>
      <c r="P47" s="164">
        <f t="shared" si="20"/>
        <v>6.0105980317940899E-2</v>
      </c>
      <c r="Q47" s="165">
        <f t="shared" si="9"/>
        <v>0.54569536423841059</v>
      </c>
      <c r="R47" s="164">
        <f t="shared" si="21"/>
        <v>2.0900531736750012E-3</v>
      </c>
      <c r="S47" s="163">
        <v>8042</v>
      </c>
      <c r="T47" s="163">
        <v>3395</v>
      </c>
      <c r="U47" s="163">
        <v>3388</v>
      </c>
      <c r="V47" s="163">
        <v>8823</v>
      </c>
      <c r="W47" s="163">
        <v>9220</v>
      </c>
      <c r="X47" s="164">
        <f t="shared" si="22"/>
        <v>4.4996033095318966E-2</v>
      </c>
      <c r="Y47" s="165">
        <f t="shared" si="10"/>
        <v>0.14648097488187029</v>
      </c>
      <c r="Z47" s="164">
        <f t="shared" si="17"/>
        <v>1.8234356692649369E-3</v>
      </c>
    </row>
    <row r="48" spans="1:26" x14ac:dyDescent="0.25">
      <c r="A48" s="161" t="s">
        <v>131</v>
      </c>
      <c r="B48" s="162" t="s">
        <v>131</v>
      </c>
      <c r="C48" s="163">
        <v>4005</v>
      </c>
      <c r="D48" s="163">
        <v>1080</v>
      </c>
      <c r="E48" s="163">
        <v>761</v>
      </c>
      <c r="F48" s="163">
        <v>1311</v>
      </c>
      <c r="G48" s="163">
        <v>1982</v>
      </c>
      <c r="H48" s="164">
        <f t="shared" si="18"/>
        <v>0.51182303585049582</v>
      </c>
      <c r="I48" s="165">
        <f t="shared" si="1"/>
        <v>-0.50511860174781531</v>
      </c>
      <c r="J48" s="164">
        <f t="shared" si="19"/>
        <v>2.6841674747157384E-3</v>
      </c>
      <c r="K48" s="163">
        <v>7898</v>
      </c>
      <c r="L48" s="163">
        <v>4136</v>
      </c>
      <c r="M48" s="163">
        <v>3019</v>
      </c>
      <c r="N48" s="163">
        <v>6804</v>
      </c>
      <c r="O48" s="163">
        <v>8431</v>
      </c>
      <c r="P48" s="164">
        <f t="shared" si="20"/>
        <v>0.23912404467960013</v>
      </c>
      <c r="Q48" s="165">
        <f t="shared" si="9"/>
        <v>6.7485439351734566E-2</v>
      </c>
      <c r="R48" s="164">
        <f t="shared" si="21"/>
        <v>2.5166007293993052E-3</v>
      </c>
      <c r="S48" s="163">
        <v>11903</v>
      </c>
      <c r="T48" s="163">
        <v>5216</v>
      </c>
      <c r="U48" s="163">
        <v>3780</v>
      </c>
      <c r="V48" s="163">
        <v>8115</v>
      </c>
      <c r="W48" s="163">
        <v>10413</v>
      </c>
      <c r="X48" s="164">
        <f t="shared" si="22"/>
        <v>0.28317929759704241</v>
      </c>
      <c r="Y48" s="165">
        <f t="shared" si="10"/>
        <v>-0.12517852642191041</v>
      </c>
      <c r="Z48" s="164">
        <f t="shared" si="17"/>
        <v>2.0344116971137724E-3</v>
      </c>
    </row>
    <row r="49" spans="1:26" x14ac:dyDescent="0.25">
      <c r="A49" s="167" t="s">
        <v>145</v>
      </c>
      <c r="B49" s="168" t="s">
        <v>145</v>
      </c>
      <c r="C49" s="169">
        <f>C41-SUM(C42:C48)</f>
        <v>42337</v>
      </c>
      <c r="D49" s="169">
        <f>D41-SUM(D42:D48)</f>
        <v>14436</v>
      </c>
      <c r="E49" s="169">
        <f>E41-SUM(E42:E48)</f>
        <v>19568</v>
      </c>
      <c r="F49" s="169">
        <f>F41-SUM(F42:F48)</f>
        <v>59733</v>
      </c>
      <c r="G49" s="169">
        <f>G41-SUM(G42:G48)</f>
        <v>69566</v>
      </c>
      <c r="H49" s="170">
        <f t="shared" si="18"/>
        <v>0.16461587397251098</v>
      </c>
      <c r="I49" s="171">
        <f t="shared" si="1"/>
        <v>0.64314901858894102</v>
      </c>
      <c r="J49" s="170">
        <f t="shared" si="19"/>
        <v>9.4211298963710929E-2</v>
      </c>
      <c r="K49" s="169">
        <f>K41-SUM(K42:K48)</f>
        <v>120962</v>
      </c>
      <c r="L49" s="169">
        <f>L41-SUM(L42:L48)</f>
        <v>33740</v>
      </c>
      <c r="M49" s="169">
        <f>M41-SUM(M42:M48)</f>
        <v>53170</v>
      </c>
      <c r="N49" s="169">
        <f>N41-SUM(N42:N48)</f>
        <v>141662</v>
      </c>
      <c r="O49" s="169">
        <f>O41-SUM(O42:O48)</f>
        <v>147551</v>
      </c>
      <c r="P49" s="170">
        <f t="shared" si="20"/>
        <v>4.157078115514401E-2</v>
      </c>
      <c r="Q49" s="171">
        <f t="shared" si="9"/>
        <v>0.21981283378251026</v>
      </c>
      <c r="R49" s="170">
        <f t="shared" si="21"/>
        <v>4.4043049961285365E-2</v>
      </c>
      <c r="S49" s="169">
        <f>S41-SUM(S42:S48)</f>
        <v>163299</v>
      </c>
      <c r="T49" s="169">
        <f>T41-SUM(T42:T48)</f>
        <v>48176</v>
      </c>
      <c r="U49" s="169">
        <f>U41-SUM(U42:U48)</f>
        <v>72738</v>
      </c>
      <c r="V49" s="169">
        <f>V41-SUM(V42:V48)</f>
        <v>201395</v>
      </c>
      <c r="W49" s="169">
        <f>W41-SUM(W42:W48)</f>
        <v>217117</v>
      </c>
      <c r="X49" s="170">
        <f t="shared" si="22"/>
        <v>7.8065493185034418E-2</v>
      </c>
      <c r="Y49" s="171">
        <f t="shared" si="10"/>
        <v>0.32956723556176093</v>
      </c>
      <c r="Z49" s="170">
        <f t="shared" si="17"/>
        <v>3.9147893657317884E-2</v>
      </c>
    </row>
    <row r="50" spans="1:26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</row>
    <row r="51" spans="1:26" x14ac:dyDescent="0.25">
      <c r="A51" s="1" t="s">
        <v>0</v>
      </c>
      <c r="B51" s="154" t="s">
        <v>68</v>
      </c>
      <c r="C51" s="176">
        <f>C52+C55</f>
        <v>0</v>
      </c>
      <c r="D51" s="176">
        <f>D52+D55</f>
        <v>0</v>
      </c>
      <c r="E51" s="176">
        <f>E52+E55</f>
        <v>0</v>
      </c>
      <c r="F51" s="176">
        <f>F52+F55</f>
        <v>0</v>
      </c>
      <c r="G51" s="176">
        <f>G52+G55</f>
        <v>0</v>
      </c>
      <c r="H51" s="177" t="str">
        <f>IFERROR(G51/F51-1,"-")</f>
        <v>-</v>
      </c>
      <c r="I51" s="177" t="str">
        <f t="shared" si="1"/>
        <v>-</v>
      </c>
      <c r="J51" s="177">
        <f>G51/G$9</f>
        <v>0</v>
      </c>
      <c r="K51" s="176">
        <f>K52+K55</f>
        <v>0</v>
      </c>
      <c r="L51" s="176">
        <f>L52+L55</f>
        <v>0</v>
      </c>
      <c r="M51" s="176">
        <f>M52+M55</f>
        <v>0</v>
      </c>
      <c r="N51" s="176">
        <f>N52+N55</f>
        <v>0</v>
      </c>
      <c r="O51" s="176">
        <f>O52+O55</f>
        <v>0</v>
      </c>
      <c r="P51" s="177" t="str">
        <f>IFERROR(O51/N51-1,"-")</f>
        <v>-</v>
      </c>
      <c r="Q51" s="177" t="str">
        <f t="shared" si="9"/>
        <v>-</v>
      </c>
      <c r="R51" s="177">
        <f>O51/O$9</f>
        <v>0</v>
      </c>
      <c r="S51" s="176">
        <f>S52+S55</f>
        <v>38821</v>
      </c>
      <c r="T51" s="176">
        <f>T52+T55</f>
        <v>10755</v>
      </c>
      <c r="U51" s="176">
        <f>U52+U55</f>
        <v>20161</v>
      </c>
      <c r="V51" s="176">
        <f>V52+V55</f>
        <v>37638</v>
      </c>
      <c r="W51" s="176">
        <f>W52+W55</f>
        <v>50521</v>
      </c>
      <c r="X51" s="177">
        <f>IFERROR(W51/V51-1,"-")</f>
        <v>0.34228705032148365</v>
      </c>
      <c r="Y51" s="177">
        <f t="shared" si="10"/>
        <v>0.30138327194044456</v>
      </c>
      <c r="Z51" s="177">
        <f t="shared" ref="Z51:Z63" si="23">U51/U$9</f>
        <v>1.0850733922092796E-2</v>
      </c>
    </row>
    <row r="52" spans="1:26" x14ac:dyDescent="0.25">
      <c r="A52" s="1" t="s">
        <v>96</v>
      </c>
      <c r="B52" s="157" t="s">
        <v>97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9" t="str">
        <f>IFERROR(G52/F52-1,"-")</f>
        <v>-</v>
      </c>
      <c r="I52" s="160" t="str">
        <f t="shared" si="1"/>
        <v>-</v>
      </c>
      <c r="J52" s="159">
        <f>G52/G$9</f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9" t="str">
        <f>IFERROR(O52/N52-1,"-")</f>
        <v>-</v>
      </c>
      <c r="Q52" s="160" t="str">
        <f t="shared" si="9"/>
        <v>-</v>
      </c>
      <c r="R52" s="159">
        <f>O52/O$9</f>
        <v>0</v>
      </c>
      <c r="S52" s="158">
        <v>8657</v>
      </c>
      <c r="T52" s="158">
        <v>1989</v>
      </c>
      <c r="U52" s="158">
        <v>4950</v>
      </c>
      <c r="V52" s="158">
        <v>6738</v>
      </c>
      <c r="W52" s="158">
        <v>20078</v>
      </c>
      <c r="X52" s="159">
        <f>IFERROR(W52/V52-1,"-")</f>
        <v>1.9798159691303057</v>
      </c>
      <c r="Y52" s="160">
        <f t="shared" si="10"/>
        <v>1.3192791960263373</v>
      </c>
      <c r="Z52" s="159">
        <f t="shared" si="23"/>
        <v>2.6641105557442262E-3</v>
      </c>
    </row>
    <row r="53" spans="1:26" x14ac:dyDescent="0.25">
      <c r="A53" s="161" t="s">
        <v>103</v>
      </c>
      <c r="B53" s="162" t="s">
        <v>103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4" t="str">
        <f>IFERROR(G53/F53-1,"-")</f>
        <v>-</v>
      </c>
      <c r="I53" s="165" t="str">
        <f t="shared" si="1"/>
        <v>-</v>
      </c>
      <c r="J53" s="164">
        <f>G53/G$9</f>
        <v>0</v>
      </c>
      <c r="K53" s="163">
        <v>0</v>
      </c>
      <c r="L53" s="163">
        <v>0</v>
      </c>
      <c r="M53" s="163">
        <v>0</v>
      </c>
      <c r="N53" s="163">
        <v>0</v>
      </c>
      <c r="O53" s="163">
        <v>0</v>
      </c>
      <c r="P53" s="164" t="str">
        <f>IFERROR(O53/N53-1,"-")</f>
        <v>-</v>
      </c>
      <c r="Q53" s="165" t="str">
        <f t="shared" si="9"/>
        <v>-</v>
      </c>
      <c r="R53" s="164">
        <f>O53/O$9</f>
        <v>0</v>
      </c>
      <c r="S53" s="163">
        <v>4791</v>
      </c>
      <c r="T53" s="163">
        <v>1487</v>
      </c>
      <c r="U53" s="163">
        <v>2415</v>
      </c>
      <c r="V53" s="163">
        <v>3508</v>
      </c>
      <c r="W53" s="163">
        <v>14700</v>
      </c>
      <c r="X53" s="164">
        <f>IFERROR(W53/V53-1,"-")</f>
        <v>3.1904218928164196</v>
      </c>
      <c r="Y53" s="165">
        <f t="shared" si="10"/>
        <v>2.0682529743268629</v>
      </c>
      <c r="Z53" s="164">
        <f t="shared" si="23"/>
        <v>1.299763028711577E-3</v>
      </c>
    </row>
    <row r="54" spans="1:26" x14ac:dyDescent="0.25">
      <c r="A54" s="161" t="s">
        <v>100</v>
      </c>
      <c r="B54" s="162" t="s">
        <v>100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  <c r="H54" s="164" t="str">
        <f>IFERROR(G54/F54-1,"-")</f>
        <v>-</v>
      </c>
      <c r="I54" s="165" t="str">
        <f t="shared" si="1"/>
        <v>-</v>
      </c>
      <c r="J54" s="164">
        <f>G54/G$9</f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4" t="str">
        <f>IFERROR(O54/N54-1,"-")</f>
        <v>-</v>
      </c>
      <c r="Q54" s="165" t="str">
        <f t="shared" si="9"/>
        <v>-</v>
      </c>
      <c r="R54" s="164">
        <f>O54/O$9</f>
        <v>0</v>
      </c>
      <c r="S54" s="163">
        <v>3866</v>
      </c>
      <c r="T54" s="163">
        <v>502</v>
      </c>
      <c r="U54" s="163">
        <v>2535</v>
      </c>
      <c r="V54" s="163">
        <v>3230</v>
      </c>
      <c r="W54" s="163">
        <v>5378</v>
      </c>
      <c r="X54" s="164">
        <f>IFERROR(W54/V54-1,"-")</f>
        <v>0.66501547987616094</v>
      </c>
      <c r="Y54" s="165">
        <f t="shared" si="10"/>
        <v>0.39110191412312467</v>
      </c>
      <c r="Z54" s="164">
        <f t="shared" si="23"/>
        <v>1.364347527032649E-3</v>
      </c>
    </row>
    <row r="55" spans="1:26" x14ac:dyDescent="0.25">
      <c r="A55" s="1" t="s">
        <v>146</v>
      </c>
      <c r="B55" s="157" t="s">
        <v>107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9" t="str">
        <f>IFERROR(G55/F55-1,"-")</f>
        <v>-</v>
      </c>
      <c r="I55" s="160" t="str">
        <f t="shared" si="1"/>
        <v>-</v>
      </c>
      <c r="J55" s="159">
        <f>G55/G$9</f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9" t="str">
        <f>IFERROR(O55/N55-1,"-")</f>
        <v>-</v>
      </c>
      <c r="Q55" s="160" t="str">
        <f t="shared" si="9"/>
        <v>-</v>
      </c>
      <c r="R55" s="159">
        <f>O55/O$9</f>
        <v>0</v>
      </c>
      <c r="S55" s="158">
        <v>30164</v>
      </c>
      <c r="T55" s="158">
        <v>8766</v>
      </c>
      <c r="U55" s="158">
        <v>15211</v>
      </c>
      <c r="V55" s="158">
        <v>30900</v>
      </c>
      <c r="W55" s="158">
        <v>30443</v>
      </c>
      <c r="X55" s="159">
        <f>IFERROR(W55/V55-1,"-")</f>
        <v>-1.4789644012945025E-2</v>
      </c>
      <c r="Y55" s="160">
        <f t="shared" si="10"/>
        <v>9.2494364142685637E-3</v>
      </c>
      <c r="Z55" s="159">
        <f t="shared" si="23"/>
        <v>8.18662336634857E-3</v>
      </c>
    </row>
    <row r="56" spans="1:26" x14ac:dyDescent="0.25">
      <c r="A56" s="161" t="s">
        <v>110</v>
      </c>
      <c r="B56" s="162" t="s">
        <v>110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  <c r="H56" s="164" t="str">
        <f t="shared" ref="H56:H63" si="24">IFERROR(G56/F56-1,"-")</f>
        <v>-</v>
      </c>
      <c r="I56" s="165" t="str">
        <f t="shared" si="1"/>
        <v>-</v>
      </c>
      <c r="J56" s="164">
        <f t="shared" ref="J56:J63" si="25">G56/G$9</f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4" t="str">
        <f t="shared" ref="P56:P63" si="26">IFERROR(O56/N56-1,"-")</f>
        <v>-</v>
      </c>
      <c r="Q56" s="165" t="str">
        <f t="shared" si="9"/>
        <v>-</v>
      </c>
      <c r="R56" s="164">
        <f t="shared" ref="R56:R63" si="27">O56/O$9</f>
        <v>0</v>
      </c>
      <c r="S56" s="163">
        <v>8594</v>
      </c>
      <c r="T56" s="163">
        <v>2464</v>
      </c>
      <c r="U56" s="163">
        <v>3030</v>
      </c>
      <c r="V56" s="163">
        <v>10329</v>
      </c>
      <c r="W56" s="163">
        <v>9247</v>
      </c>
      <c r="X56" s="164">
        <f t="shared" ref="X56:X63" si="28">IFERROR(W56/V56-1,"-")</f>
        <v>-0.10475360635105047</v>
      </c>
      <c r="Y56" s="165">
        <f t="shared" si="10"/>
        <v>7.5983244123807303E-2</v>
      </c>
      <c r="Z56" s="164">
        <f t="shared" si="23"/>
        <v>1.6307585826070717E-3</v>
      </c>
    </row>
    <row r="57" spans="1:26" x14ac:dyDescent="0.25">
      <c r="A57" s="161" t="s">
        <v>113</v>
      </c>
      <c r="B57" s="162" t="s">
        <v>113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  <c r="H57" s="164" t="str">
        <f t="shared" si="24"/>
        <v>-</v>
      </c>
      <c r="I57" s="165" t="str">
        <f t="shared" si="1"/>
        <v>-</v>
      </c>
      <c r="J57" s="164">
        <f t="shared" si="25"/>
        <v>0</v>
      </c>
      <c r="K57" s="163">
        <v>0</v>
      </c>
      <c r="L57" s="163">
        <v>0</v>
      </c>
      <c r="M57" s="163">
        <v>0</v>
      </c>
      <c r="N57" s="163">
        <v>0</v>
      </c>
      <c r="O57" s="163">
        <v>0</v>
      </c>
      <c r="P57" s="164" t="str">
        <f t="shared" si="26"/>
        <v>-</v>
      </c>
      <c r="Q57" s="165" t="str">
        <f t="shared" si="9"/>
        <v>-</v>
      </c>
      <c r="R57" s="164">
        <f t="shared" si="27"/>
        <v>0</v>
      </c>
      <c r="S57" s="163">
        <v>9255</v>
      </c>
      <c r="T57" s="163">
        <v>2785</v>
      </c>
      <c r="U57" s="163">
        <v>5150</v>
      </c>
      <c r="V57" s="163">
        <v>6783</v>
      </c>
      <c r="W57" s="163">
        <v>6068</v>
      </c>
      <c r="X57" s="164">
        <f t="shared" si="28"/>
        <v>-0.10541058528674629</v>
      </c>
      <c r="Y57" s="165">
        <f t="shared" si="10"/>
        <v>-0.34435440302539166</v>
      </c>
      <c r="Z57" s="164">
        <f t="shared" si="23"/>
        <v>2.7717513862793464E-3</v>
      </c>
    </row>
    <row r="58" spans="1:26" x14ac:dyDescent="0.25">
      <c r="A58" s="161" t="s">
        <v>116</v>
      </c>
      <c r="B58" s="162" t="s">
        <v>116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4" t="str">
        <f t="shared" si="24"/>
        <v>-</v>
      </c>
      <c r="I58" s="165" t="str">
        <f t="shared" si="1"/>
        <v>-</v>
      </c>
      <c r="J58" s="164">
        <f t="shared" si="25"/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4" t="str">
        <f t="shared" si="26"/>
        <v>-</v>
      </c>
      <c r="Q58" s="165" t="str">
        <f t="shared" si="9"/>
        <v>-</v>
      </c>
      <c r="R58" s="164">
        <f t="shared" si="27"/>
        <v>0</v>
      </c>
      <c r="S58" s="163">
        <v>1959</v>
      </c>
      <c r="T58" s="163">
        <v>488</v>
      </c>
      <c r="U58" s="163">
        <v>1642</v>
      </c>
      <c r="V58" s="163">
        <v>2739</v>
      </c>
      <c r="W58" s="163">
        <v>2907</v>
      </c>
      <c r="X58" s="164">
        <f t="shared" si="28"/>
        <v>6.1336254107338339E-2</v>
      </c>
      <c r="Y58" s="165">
        <f t="shared" si="10"/>
        <v>0.48392036753445633</v>
      </c>
      <c r="Z58" s="164">
        <f t="shared" si="23"/>
        <v>8.8373121869333722E-4</v>
      </c>
    </row>
    <row r="59" spans="1:26" x14ac:dyDescent="0.25">
      <c r="A59" s="161" t="s">
        <v>123</v>
      </c>
      <c r="B59" s="162" t="s">
        <v>123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  <c r="H59" s="164" t="str">
        <f t="shared" si="24"/>
        <v>-</v>
      </c>
      <c r="I59" s="165" t="str">
        <f t="shared" si="1"/>
        <v>-</v>
      </c>
      <c r="J59" s="164">
        <f t="shared" si="25"/>
        <v>0</v>
      </c>
      <c r="K59" s="163">
        <v>0</v>
      </c>
      <c r="L59" s="163">
        <v>0</v>
      </c>
      <c r="M59" s="163">
        <v>0</v>
      </c>
      <c r="N59" s="163">
        <v>0</v>
      </c>
      <c r="O59" s="163">
        <v>0</v>
      </c>
      <c r="P59" s="164" t="str">
        <f t="shared" si="26"/>
        <v>-</v>
      </c>
      <c r="Q59" s="165" t="str">
        <f t="shared" si="9"/>
        <v>-</v>
      </c>
      <c r="R59" s="164">
        <f t="shared" si="27"/>
        <v>0</v>
      </c>
      <c r="S59" s="163">
        <v>546</v>
      </c>
      <c r="T59" s="163">
        <v>271</v>
      </c>
      <c r="U59" s="163">
        <v>377</v>
      </c>
      <c r="V59" s="163">
        <v>866</v>
      </c>
      <c r="W59" s="163">
        <v>806</v>
      </c>
      <c r="X59" s="164">
        <f t="shared" si="28"/>
        <v>-6.9284064665127043E-2</v>
      </c>
      <c r="Y59" s="165">
        <f t="shared" si="10"/>
        <v>0.47619047619047628</v>
      </c>
      <c r="Z59" s="164">
        <f t="shared" si="23"/>
        <v>2.0290296555870165E-4</v>
      </c>
    </row>
    <row r="60" spans="1:26" x14ac:dyDescent="0.25">
      <c r="A60" s="161" t="s">
        <v>119</v>
      </c>
      <c r="B60" s="162" t="s">
        <v>119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4" t="str">
        <f t="shared" si="24"/>
        <v>-</v>
      </c>
      <c r="I60" s="165" t="str">
        <f t="shared" si="1"/>
        <v>-</v>
      </c>
      <c r="J60" s="164">
        <f t="shared" si="25"/>
        <v>0</v>
      </c>
      <c r="K60" s="163">
        <v>0</v>
      </c>
      <c r="L60" s="163">
        <v>0</v>
      </c>
      <c r="M60" s="163">
        <v>0</v>
      </c>
      <c r="N60" s="163">
        <v>0</v>
      </c>
      <c r="O60" s="163">
        <v>0</v>
      </c>
      <c r="P60" s="164" t="str">
        <f t="shared" si="26"/>
        <v>-</v>
      </c>
      <c r="Q60" s="165" t="str">
        <f t="shared" si="9"/>
        <v>-</v>
      </c>
      <c r="R60" s="164">
        <f t="shared" si="27"/>
        <v>0</v>
      </c>
      <c r="S60" s="163">
        <v>636</v>
      </c>
      <c r="T60" s="163">
        <v>177</v>
      </c>
      <c r="U60" s="163">
        <v>476</v>
      </c>
      <c r="V60" s="163">
        <v>649</v>
      </c>
      <c r="W60" s="163">
        <v>683</v>
      </c>
      <c r="X60" s="164">
        <f t="shared" si="28"/>
        <v>5.238828967642517E-2</v>
      </c>
      <c r="Y60" s="165">
        <f t="shared" si="10"/>
        <v>7.3899371069182429E-2</v>
      </c>
      <c r="Z60" s="164">
        <f t="shared" si="23"/>
        <v>2.5618517667358616E-4</v>
      </c>
    </row>
    <row r="61" spans="1:26" x14ac:dyDescent="0.25">
      <c r="A61" s="161" t="s">
        <v>128</v>
      </c>
      <c r="B61" s="162" t="s">
        <v>128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4" t="str">
        <f t="shared" si="24"/>
        <v>-</v>
      </c>
      <c r="I61" s="165" t="str">
        <f t="shared" si="1"/>
        <v>-</v>
      </c>
      <c r="J61" s="164">
        <f t="shared" si="25"/>
        <v>0</v>
      </c>
      <c r="K61" s="163">
        <v>0</v>
      </c>
      <c r="L61" s="163">
        <v>0</v>
      </c>
      <c r="M61" s="163">
        <v>0</v>
      </c>
      <c r="N61" s="163">
        <v>0</v>
      </c>
      <c r="O61" s="163">
        <v>0</v>
      </c>
      <c r="P61" s="164" t="str">
        <f t="shared" si="26"/>
        <v>-</v>
      </c>
      <c r="Q61" s="165" t="str">
        <f t="shared" si="9"/>
        <v>-</v>
      </c>
      <c r="R61" s="164">
        <f t="shared" si="27"/>
        <v>0</v>
      </c>
      <c r="S61" s="163">
        <v>160</v>
      </c>
      <c r="T61" s="163">
        <v>76</v>
      </c>
      <c r="U61" s="163">
        <v>98</v>
      </c>
      <c r="V61" s="163">
        <v>132</v>
      </c>
      <c r="W61" s="163">
        <v>239</v>
      </c>
      <c r="X61" s="164">
        <f t="shared" si="28"/>
        <v>0.81060606060606055</v>
      </c>
      <c r="Y61" s="165">
        <f t="shared" si="10"/>
        <v>0.49374999999999991</v>
      </c>
      <c r="Z61" s="164">
        <f t="shared" si="23"/>
        <v>5.2744006962208921E-5</v>
      </c>
    </row>
    <row r="62" spans="1:26" x14ac:dyDescent="0.25">
      <c r="A62" s="161" t="s">
        <v>131</v>
      </c>
      <c r="B62" s="162" t="s">
        <v>131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4" t="str">
        <f t="shared" si="24"/>
        <v>-</v>
      </c>
      <c r="I62" s="165" t="str">
        <f t="shared" si="1"/>
        <v>-</v>
      </c>
      <c r="J62" s="164">
        <f t="shared" si="25"/>
        <v>0</v>
      </c>
      <c r="K62" s="163">
        <v>0</v>
      </c>
      <c r="L62" s="163">
        <v>0</v>
      </c>
      <c r="M62" s="163">
        <v>0</v>
      </c>
      <c r="N62" s="163">
        <v>0</v>
      </c>
      <c r="O62" s="163">
        <v>0</v>
      </c>
      <c r="P62" s="164" t="str">
        <f t="shared" si="26"/>
        <v>-</v>
      </c>
      <c r="Q62" s="165" t="str">
        <f t="shared" si="9"/>
        <v>-</v>
      </c>
      <c r="R62" s="164">
        <f t="shared" si="27"/>
        <v>0</v>
      </c>
      <c r="S62" s="163">
        <v>340</v>
      </c>
      <c r="T62" s="163">
        <v>121</v>
      </c>
      <c r="U62" s="163">
        <v>91</v>
      </c>
      <c r="V62" s="163">
        <v>153</v>
      </c>
      <c r="W62" s="163">
        <v>195</v>
      </c>
      <c r="X62" s="164">
        <f t="shared" si="28"/>
        <v>0.27450980392156854</v>
      </c>
      <c r="Y62" s="165">
        <f t="shared" si="10"/>
        <v>-0.42647058823529416</v>
      </c>
      <c r="Z62" s="164">
        <f t="shared" si="23"/>
        <v>4.8976577893479713E-5</v>
      </c>
    </row>
    <row r="63" spans="1:26" x14ac:dyDescent="0.25">
      <c r="A63" s="167" t="s">
        <v>145</v>
      </c>
      <c r="B63" s="168" t="s">
        <v>145</v>
      </c>
      <c r="C63" s="169">
        <f>C55-SUM(C56:C62)</f>
        <v>0</v>
      </c>
      <c r="D63" s="169">
        <f>D55-SUM(D56:D62)</f>
        <v>0</v>
      </c>
      <c r="E63" s="169">
        <f>E55-SUM(E56:E62)</f>
        <v>0</v>
      </c>
      <c r="F63" s="169">
        <f>F55-SUM(F56:F62)</f>
        <v>0</v>
      </c>
      <c r="G63" s="169">
        <f>G55-SUM(G56:G62)</f>
        <v>0</v>
      </c>
      <c r="H63" s="170" t="str">
        <f t="shared" si="24"/>
        <v>-</v>
      </c>
      <c r="I63" s="171" t="str">
        <f t="shared" si="1"/>
        <v>-</v>
      </c>
      <c r="J63" s="170">
        <f t="shared" si="25"/>
        <v>0</v>
      </c>
      <c r="K63" s="169">
        <f>K55-SUM(K56:K62)</f>
        <v>0</v>
      </c>
      <c r="L63" s="169">
        <f>L55-SUM(L56:L62)</f>
        <v>0</v>
      </c>
      <c r="M63" s="169">
        <f>M55-SUM(M56:M62)</f>
        <v>0</v>
      </c>
      <c r="N63" s="169">
        <f>N55-SUM(N56:N62)</f>
        <v>0</v>
      </c>
      <c r="O63" s="169">
        <f>O55-SUM(O56:O62)</f>
        <v>0</v>
      </c>
      <c r="P63" s="170" t="str">
        <f t="shared" si="26"/>
        <v>-</v>
      </c>
      <c r="Q63" s="171" t="str">
        <f t="shared" si="9"/>
        <v>-</v>
      </c>
      <c r="R63" s="170">
        <f t="shared" si="27"/>
        <v>0</v>
      </c>
      <c r="S63" s="169">
        <f>S55-SUM(S56:S62)</f>
        <v>8674</v>
      </c>
      <c r="T63" s="169">
        <f>T55-SUM(T56:T62)</f>
        <v>2384</v>
      </c>
      <c r="U63" s="169">
        <f>U55-SUM(U56:U62)</f>
        <v>4347</v>
      </c>
      <c r="V63" s="169">
        <f>V55-SUM(V56:V62)</f>
        <v>9249</v>
      </c>
      <c r="W63" s="169">
        <f>W55-SUM(W56:W62)</f>
        <v>10298</v>
      </c>
      <c r="X63" s="170">
        <f t="shared" si="28"/>
        <v>0.11341766677478637</v>
      </c>
      <c r="Y63" s="171">
        <f t="shared" si="10"/>
        <v>0.18722619322112055</v>
      </c>
      <c r="Z63" s="170">
        <f t="shared" si="23"/>
        <v>2.3395734516808383E-3</v>
      </c>
    </row>
    <row r="64" spans="1:26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</row>
    <row r="65" spans="1:26" x14ac:dyDescent="0.25">
      <c r="A65" s="1" t="s">
        <v>0</v>
      </c>
      <c r="B65" s="154" t="s">
        <v>68</v>
      </c>
      <c r="C65" s="176">
        <f>C66+C69</f>
        <v>12795</v>
      </c>
      <c r="D65" s="176">
        <f>D66+D69</f>
        <v>0</v>
      </c>
      <c r="E65" s="176">
        <f>E66+E69</f>
        <v>0</v>
      </c>
      <c r="F65" s="176">
        <f>F66+F69</f>
        <v>0</v>
      </c>
      <c r="G65" s="176">
        <f>G66+G69</f>
        <v>0</v>
      </c>
      <c r="H65" s="177" t="str">
        <f>IFERROR(G65/F65-1,"-")</f>
        <v>-</v>
      </c>
      <c r="I65" s="177">
        <f t="shared" si="1"/>
        <v>-1</v>
      </c>
      <c r="J65" s="177">
        <f>G65/G$9</f>
        <v>0</v>
      </c>
      <c r="K65" s="176">
        <f>K66+K69</f>
        <v>122557</v>
      </c>
      <c r="L65" s="176">
        <f>L66+L69</f>
        <v>0</v>
      </c>
      <c r="M65" s="176">
        <f>M66+M69</f>
        <v>0</v>
      </c>
      <c r="N65" s="176">
        <f>N66+N69</f>
        <v>0</v>
      </c>
      <c r="O65" s="176">
        <f>O66+O69</f>
        <v>0</v>
      </c>
      <c r="P65" s="177" t="str">
        <f>IFERROR(O65/N65-1,"-")</f>
        <v>-</v>
      </c>
      <c r="Q65" s="177">
        <f t="shared" si="9"/>
        <v>-1</v>
      </c>
      <c r="R65" s="177">
        <f>O65/O$9</f>
        <v>0</v>
      </c>
      <c r="S65" s="176">
        <f>S66+S69</f>
        <v>135352</v>
      </c>
      <c r="T65" s="176">
        <f>T66+T69</f>
        <v>54073</v>
      </c>
      <c r="U65" s="176">
        <f>U66+U69</f>
        <v>62020</v>
      </c>
      <c r="V65" s="176">
        <f>V66+V69</f>
        <v>151473</v>
      </c>
      <c r="W65" s="176">
        <f>W66+W69</f>
        <v>170958</v>
      </c>
      <c r="X65" s="177">
        <f>IFERROR(W65/V65-1,"-")</f>
        <v>0.12863678675407497</v>
      </c>
      <c r="Y65" s="177">
        <f t="shared" si="10"/>
        <v>0.26306223772090553</v>
      </c>
      <c r="Z65" s="177">
        <f t="shared" ref="Z65:Z77" si="29">U65/U$9</f>
        <v>3.3379421548940788E-2</v>
      </c>
    </row>
    <row r="66" spans="1:26" x14ac:dyDescent="0.25">
      <c r="A66" s="1" t="s">
        <v>96</v>
      </c>
      <c r="B66" s="157" t="s">
        <v>97</v>
      </c>
      <c r="C66" s="158">
        <v>2002</v>
      </c>
      <c r="D66" s="158">
        <v>0</v>
      </c>
      <c r="E66" s="158">
        <v>0</v>
      </c>
      <c r="F66" s="158">
        <v>0</v>
      </c>
      <c r="G66" s="158">
        <v>0</v>
      </c>
      <c r="H66" s="159" t="str">
        <f>IFERROR(G66/F66-1,"-")</f>
        <v>-</v>
      </c>
      <c r="I66" s="160">
        <f t="shared" si="1"/>
        <v>-1</v>
      </c>
      <c r="J66" s="159">
        <f>G66/G$9</f>
        <v>0</v>
      </c>
      <c r="K66" s="158">
        <v>39360</v>
      </c>
      <c r="L66" s="158">
        <v>0</v>
      </c>
      <c r="M66" s="158">
        <v>0</v>
      </c>
      <c r="N66" s="158">
        <v>0</v>
      </c>
      <c r="O66" s="158">
        <v>0</v>
      </c>
      <c r="P66" s="159" t="str">
        <f>IFERROR(O66/N66-1,"-")</f>
        <v>-</v>
      </c>
      <c r="Q66" s="160">
        <f t="shared" si="9"/>
        <v>-1</v>
      </c>
      <c r="R66" s="159">
        <f>O66/O$9</f>
        <v>0</v>
      </c>
      <c r="S66" s="158">
        <v>41362</v>
      </c>
      <c r="T66" s="158">
        <v>24032</v>
      </c>
      <c r="U66" s="158">
        <v>25803</v>
      </c>
      <c r="V66" s="158">
        <v>30941</v>
      </c>
      <c r="W66" s="158">
        <v>45548</v>
      </c>
      <c r="X66" s="159">
        <f>IFERROR(W66/V66-1,"-")</f>
        <v>0.47209204615235456</v>
      </c>
      <c r="Y66" s="160">
        <f t="shared" si="10"/>
        <v>0.1012040036748707</v>
      </c>
      <c r="Z66" s="159">
        <f t="shared" si="29"/>
        <v>1.3887281751488538E-2</v>
      </c>
    </row>
    <row r="67" spans="1:26" x14ac:dyDescent="0.25">
      <c r="A67" s="161" t="s">
        <v>103</v>
      </c>
      <c r="B67" s="162" t="s">
        <v>103</v>
      </c>
      <c r="C67" s="163">
        <v>1510</v>
      </c>
      <c r="D67" s="163">
        <v>0</v>
      </c>
      <c r="E67" s="163">
        <v>0</v>
      </c>
      <c r="F67" s="163">
        <v>0</v>
      </c>
      <c r="G67" s="163">
        <v>0</v>
      </c>
      <c r="H67" s="164" t="str">
        <f>IFERROR(G67/F67-1,"-")</f>
        <v>-</v>
      </c>
      <c r="I67" s="165">
        <f t="shared" si="1"/>
        <v>-1</v>
      </c>
      <c r="J67" s="164">
        <f>G67/G$9</f>
        <v>0</v>
      </c>
      <c r="K67" s="163">
        <v>20727</v>
      </c>
      <c r="L67" s="163">
        <v>0</v>
      </c>
      <c r="M67" s="163">
        <v>0</v>
      </c>
      <c r="N67" s="163">
        <v>0</v>
      </c>
      <c r="O67" s="163">
        <v>0</v>
      </c>
      <c r="P67" s="164" t="str">
        <f>IFERROR(O67/N67-1,"-")</f>
        <v>-</v>
      </c>
      <c r="Q67" s="165">
        <f t="shared" si="9"/>
        <v>-1</v>
      </c>
      <c r="R67" s="164">
        <f>O67/O$9</f>
        <v>0</v>
      </c>
      <c r="S67" s="163">
        <v>22237</v>
      </c>
      <c r="T67" s="163">
        <v>8814</v>
      </c>
      <c r="U67" s="163">
        <v>21207</v>
      </c>
      <c r="V67" s="163">
        <v>22920</v>
      </c>
      <c r="W67" s="163">
        <v>31464</v>
      </c>
      <c r="X67" s="164">
        <f>IFERROR(W67/V67-1,"-")</f>
        <v>0.37277486910994773</v>
      </c>
      <c r="Y67" s="165">
        <f t="shared" si="10"/>
        <v>0.41493906552142823</v>
      </c>
      <c r="Z67" s="164">
        <f t="shared" si="29"/>
        <v>1.1413695465791475E-2</v>
      </c>
    </row>
    <row r="68" spans="1:26" x14ac:dyDescent="0.25">
      <c r="A68" s="161" t="s">
        <v>100</v>
      </c>
      <c r="B68" s="162" t="s">
        <v>100</v>
      </c>
      <c r="C68" s="163">
        <v>492</v>
      </c>
      <c r="D68" s="163">
        <v>0</v>
      </c>
      <c r="E68" s="163">
        <v>0</v>
      </c>
      <c r="F68" s="163">
        <v>0</v>
      </c>
      <c r="G68" s="163">
        <v>0</v>
      </c>
      <c r="H68" s="164" t="str">
        <f>IFERROR(G68/F68-1,"-")</f>
        <v>-</v>
      </c>
      <c r="I68" s="165">
        <f t="shared" si="1"/>
        <v>-1</v>
      </c>
      <c r="J68" s="164">
        <f>G68/G$9</f>
        <v>0</v>
      </c>
      <c r="K68" s="163">
        <v>18633</v>
      </c>
      <c r="L68" s="163">
        <v>0</v>
      </c>
      <c r="M68" s="163">
        <v>0</v>
      </c>
      <c r="N68" s="163">
        <v>0</v>
      </c>
      <c r="O68" s="163">
        <v>0</v>
      </c>
      <c r="P68" s="164" t="str">
        <f>IFERROR(O68/N68-1,"-")</f>
        <v>-</v>
      </c>
      <c r="Q68" s="165">
        <f t="shared" si="9"/>
        <v>-1</v>
      </c>
      <c r="R68" s="164">
        <f>O68/O$9</f>
        <v>0</v>
      </c>
      <c r="S68" s="163">
        <v>19125</v>
      </c>
      <c r="T68" s="163">
        <v>15218</v>
      </c>
      <c r="U68" s="163">
        <v>4596</v>
      </c>
      <c r="V68" s="163">
        <v>8021</v>
      </c>
      <c r="W68" s="163">
        <v>14084</v>
      </c>
      <c r="X68" s="164">
        <f>IFERROR(W68/V68-1,"-")</f>
        <v>0.75589078668495202</v>
      </c>
      <c r="Y68" s="165">
        <f t="shared" si="10"/>
        <v>-0.26358169934640518</v>
      </c>
      <c r="Z68" s="164">
        <f t="shared" si="29"/>
        <v>2.4735862856970631E-3</v>
      </c>
    </row>
    <row r="69" spans="1:26" x14ac:dyDescent="0.25">
      <c r="A69" s="1" t="s">
        <v>146</v>
      </c>
      <c r="B69" s="157" t="s">
        <v>107</v>
      </c>
      <c r="C69" s="158">
        <v>10793</v>
      </c>
      <c r="D69" s="158">
        <v>0</v>
      </c>
      <c r="E69" s="158">
        <v>0</v>
      </c>
      <c r="F69" s="158">
        <v>0</v>
      </c>
      <c r="G69" s="158">
        <v>0</v>
      </c>
      <c r="H69" s="159" t="str">
        <f>IFERROR(G69/F69-1,"-")</f>
        <v>-</v>
      </c>
      <c r="I69" s="160">
        <f t="shared" si="1"/>
        <v>-1</v>
      </c>
      <c r="J69" s="159">
        <f>G69/G$9</f>
        <v>0</v>
      </c>
      <c r="K69" s="158">
        <v>83197</v>
      </c>
      <c r="L69" s="158">
        <v>0</v>
      </c>
      <c r="M69" s="158">
        <v>0</v>
      </c>
      <c r="N69" s="158">
        <v>0</v>
      </c>
      <c r="O69" s="158">
        <v>0</v>
      </c>
      <c r="P69" s="159" t="str">
        <f>IFERROR(O69/N69-1,"-")</f>
        <v>-</v>
      </c>
      <c r="Q69" s="160">
        <f t="shared" si="9"/>
        <v>-1</v>
      </c>
      <c r="R69" s="159">
        <f>O69/O$9</f>
        <v>0</v>
      </c>
      <c r="S69" s="158">
        <v>93990</v>
      </c>
      <c r="T69" s="158">
        <v>30041</v>
      </c>
      <c r="U69" s="158">
        <v>36217</v>
      </c>
      <c r="V69" s="158">
        <v>120532</v>
      </c>
      <c r="W69" s="158">
        <v>125410</v>
      </c>
      <c r="X69" s="159">
        <f>IFERROR(W69/V69-1,"-")</f>
        <v>4.0470580426774649E-2</v>
      </c>
      <c r="Y69" s="160">
        <f t="shared" si="10"/>
        <v>0.33429088200872425</v>
      </c>
      <c r="Z69" s="159">
        <f t="shared" si="29"/>
        <v>1.9492139797452249E-2</v>
      </c>
    </row>
    <row r="70" spans="1:26" x14ac:dyDescent="0.25">
      <c r="A70" s="161" t="s">
        <v>110</v>
      </c>
      <c r="B70" s="162" t="s">
        <v>110</v>
      </c>
      <c r="C70" s="163">
        <v>1499</v>
      </c>
      <c r="D70" s="163">
        <v>0</v>
      </c>
      <c r="E70" s="163">
        <v>0</v>
      </c>
      <c r="F70" s="163">
        <v>0</v>
      </c>
      <c r="G70" s="163">
        <v>0</v>
      </c>
      <c r="H70" s="164" t="str">
        <f t="shared" ref="H70:H77" si="30">IFERROR(G70/F70-1,"-")</f>
        <v>-</v>
      </c>
      <c r="I70" s="165">
        <f t="shared" si="1"/>
        <v>-1</v>
      </c>
      <c r="J70" s="164">
        <f t="shared" ref="J70:J77" si="31">G70/G$9</f>
        <v>0</v>
      </c>
      <c r="K70" s="163">
        <v>39253</v>
      </c>
      <c r="L70" s="163">
        <v>0</v>
      </c>
      <c r="M70" s="163">
        <v>0</v>
      </c>
      <c r="N70" s="163">
        <v>0</v>
      </c>
      <c r="O70" s="163">
        <v>0</v>
      </c>
      <c r="P70" s="164" t="str">
        <f t="shared" ref="P70:P77" si="32">IFERROR(O70/N70-1,"-")</f>
        <v>-</v>
      </c>
      <c r="Q70" s="165">
        <f t="shared" si="9"/>
        <v>-1</v>
      </c>
      <c r="R70" s="164">
        <f t="shared" ref="R70:R77" si="33">O70/O$9</f>
        <v>0</v>
      </c>
      <c r="S70" s="163">
        <v>40752</v>
      </c>
      <c r="T70" s="163">
        <v>13564</v>
      </c>
      <c r="U70" s="163">
        <v>7549</v>
      </c>
      <c r="V70" s="163">
        <v>52809</v>
      </c>
      <c r="W70" s="163">
        <v>48101</v>
      </c>
      <c r="X70" s="164">
        <f t="shared" ref="X70:X77" si="34">IFERROR(W70/V70-1,"-")</f>
        <v>-8.9151470393304177E-2</v>
      </c>
      <c r="Y70" s="165">
        <f t="shared" si="10"/>
        <v>0.18033470749901848</v>
      </c>
      <c r="Z70" s="164">
        <f t="shared" si="29"/>
        <v>4.0629031485481136E-3</v>
      </c>
    </row>
    <row r="71" spans="1:26" x14ac:dyDescent="0.25">
      <c r="A71" s="161" t="s">
        <v>113</v>
      </c>
      <c r="B71" s="162" t="s">
        <v>113</v>
      </c>
      <c r="C71" s="163">
        <v>1882</v>
      </c>
      <c r="D71" s="163">
        <v>0</v>
      </c>
      <c r="E71" s="163">
        <v>0</v>
      </c>
      <c r="F71" s="163">
        <v>0</v>
      </c>
      <c r="G71" s="163">
        <v>0</v>
      </c>
      <c r="H71" s="164" t="str">
        <f t="shared" si="30"/>
        <v>-</v>
      </c>
      <c r="I71" s="165">
        <f t="shared" si="1"/>
        <v>-1</v>
      </c>
      <c r="J71" s="164">
        <f t="shared" si="31"/>
        <v>0</v>
      </c>
      <c r="K71" s="163">
        <v>9305</v>
      </c>
      <c r="L71" s="163">
        <v>0</v>
      </c>
      <c r="M71" s="163">
        <v>0</v>
      </c>
      <c r="N71" s="163">
        <v>0</v>
      </c>
      <c r="O71" s="163">
        <v>0</v>
      </c>
      <c r="P71" s="164" t="str">
        <f t="shared" si="32"/>
        <v>-</v>
      </c>
      <c r="Q71" s="165">
        <f t="shared" si="9"/>
        <v>-1</v>
      </c>
      <c r="R71" s="164">
        <f t="shared" si="33"/>
        <v>0</v>
      </c>
      <c r="S71" s="163">
        <v>11187</v>
      </c>
      <c r="T71" s="163">
        <v>3277</v>
      </c>
      <c r="U71" s="163">
        <v>3513</v>
      </c>
      <c r="V71" s="163">
        <v>7009</v>
      </c>
      <c r="W71" s="163">
        <v>9961</v>
      </c>
      <c r="X71" s="164">
        <f t="shared" si="34"/>
        <v>0.42117277785704088</v>
      </c>
      <c r="Y71" s="165">
        <f t="shared" si="10"/>
        <v>-0.10959149012246361</v>
      </c>
      <c r="Z71" s="164">
        <f t="shared" si="29"/>
        <v>1.8907111883493871E-3</v>
      </c>
    </row>
    <row r="72" spans="1:26" x14ac:dyDescent="0.25">
      <c r="A72" s="161" t="s">
        <v>116</v>
      </c>
      <c r="B72" s="162" t="s">
        <v>116</v>
      </c>
      <c r="C72" s="163">
        <v>2393</v>
      </c>
      <c r="D72" s="163">
        <v>0</v>
      </c>
      <c r="E72" s="163">
        <v>0</v>
      </c>
      <c r="F72" s="163">
        <v>0</v>
      </c>
      <c r="G72" s="163">
        <v>0</v>
      </c>
      <c r="H72" s="164" t="str">
        <f t="shared" si="30"/>
        <v>-</v>
      </c>
      <c r="I72" s="165">
        <f t="shared" si="1"/>
        <v>-1</v>
      </c>
      <c r="J72" s="164">
        <f t="shared" si="31"/>
        <v>0</v>
      </c>
      <c r="K72" s="163">
        <v>8387</v>
      </c>
      <c r="L72" s="163">
        <v>0</v>
      </c>
      <c r="M72" s="163">
        <v>0</v>
      </c>
      <c r="N72" s="163">
        <v>0</v>
      </c>
      <c r="O72" s="163">
        <v>0</v>
      </c>
      <c r="P72" s="164" t="str">
        <f t="shared" si="32"/>
        <v>-</v>
      </c>
      <c r="Q72" s="165">
        <f t="shared" si="9"/>
        <v>-1</v>
      </c>
      <c r="R72" s="164">
        <f t="shared" si="33"/>
        <v>0</v>
      </c>
      <c r="S72" s="163">
        <v>10780</v>
      </c>
      <c r="T72" s="163">
        <v>3407</v>
      </c>
      <c r="U72" s="163">
        <v>6247</v>
      </c>
      <c r="V72" s="163">
        <v>17604</v>
      </c>
      <c r="W72" s="163">
        <v>15357</v>
      </c>
      <c r="X72" s="164">
        <f t="shared" si="34"/>
        <v>-0.12764144512610776</v>
      </c>
      <c r="Y72" s="165">
        <f t="shared" si="10"/>
        <v>0.42458256029684605</v>
      </c>
      <c r="Z72" s="164">
        <f t="shared" si="29"/>
        <v>3.3621613417644807E-3</v>
      </c>
    </row>
    <row r="73" spans="1:26" x14ac:dyDescent="0.25">
      <c r="A73" s="161" t="s">
        <v>123</v>
      </c>
      <c r="B73" s="162" t="s">
        <v>123</v>
      </c>
      <c r="C73" s="163">
        <v>100</v>
      </c>
      <c r="D73" s="163">
        <v>0</v>
      </c>
      <c r="E73" s="163">
        <v>0</v>
      </c>
      <c r="F73" s="163">
        <v>0</v>
      </c>
      <c r="G73" s="163">
        <v>0</v>
      </c>
      <c r="H73" s="164" t="str">
        <f t="shared" si="30"/>
        <v>-</v>
      </c>
      <c r="I73" s="165">
        <f t="shared" si="1"/>
        <v>-1</v>
      </c>
      <c r="J73" s="164">
        <f t="shared" si="31"/>
        <v>0</v>
      </c>
      <c r="K73" s="163">
        <v>1619</v>
      </c>
      <c r="L73" s="163">
        <v>0</v>
      </c>
      <c r="M73" s="163">
        <v>0</v>
      </c>
      <c r="N73" s="163">
        <v>0</v>
      </c>
      <c r="O73" s="163">
        <v>0</v>
      </c>
      <c r="P73" s="164" t="str">
        <f t="shared" si="32"/>
        <v>-</v>
      </c>
      <c r="Q73" s="165">
        <f t="shared" si="9"/>
        <v>-1</v>
      </c>
      <c r="R73" s="164">
        <f t="shared" si="33"/>
        <v>0</v>
      </c>
      <c r="S73" s="163">
        <v>1719</v>
      </c>
      <c r="T73" s="163">
        <v>502</v>
      </c>
      <c r="U73" s="163">
        <v>1777</v>
      </c>
      <c r="V73" s="163">
        <v>2468</v>
      </c>
      <c r="W73" s="163">
        <v>3478</v>
      </c>
      <c r="X73" s="164">
        <f t="shared" si="34"/>
        <v>0.4092382495948137</v>
      </c>
      <c r="Y73" s="165">
        <f t="shared" si="10"/>
        <v>1.0232693426410706</v>
      </c>
      <c r="Z73" s="164">
        <f t="shared" si="29"/>
        <v>9.5638877930454339E-4</v>
      </c>
    </row>
    <row r="74" spans="1:26" x14ac:dyDescent="0.25">
      <c r="A74" s="161" t="s">
        <v>119</v>
      </c>
      <c r="B74" s="162" t="s">
        <v>119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4" t="str">
        <f t="shared" si="30"/>
        <v>-</v>
      </c>
      <c r="I74" s="165" t="str">
        <f t="shared" ref="I74:I137" si="35">IFERROR(G74/C74-1,"-")</f>
        <v>-</v>
      </c>
      <c r="J74" s="164">
        <f t="shared" si="31"/>
        <v>0</v>
      </c>
      <c r="K74" s="163">
        <v>2455</v>
      </c>
      <c r="L74" s="163">
        <v>0</v>
      </c>
      <c r="M74" s="163">
        <v>0</v>
      </c>
      <c r="N74" s="163">
        <v>0</v>
      </c>
      <c r="O74" s="163">
        <v>0</v>
      </c>
      <c r="P74" s="164" t="str">
        <f t="shared" si="32"/>
        <v>-</v>
      </c>
      <c r="Q74" s="165">
        <f t="shared" si="9"/>
        <v>-1</v>
      </c>
      <c r="R74" s="164">
        <f t="shared" si="33"/>
        <v>0</v>
      </c>
      <c r="S74" s="163">
        <v>2455</v>
      </c>
      <c r="T74" s="163">
        <v>1200</v>
      </c>
      <c r="U74" s="163">
        <v>1607</v>
      </c>
      <c r="V74" s="163">
        <v>2853</v>
      </c>
      <c r="W74" s="163">
        <v>2272</v>
      </c>
      <c r="X74" s="164">
        <f t="shared" si="34"/>
        <v>-0.20364528566421314</v>
      </c>
      <c r="Y74" s="165">
        <f t="shared" si="10"/>
        <v>-7.4541751527494871E-2</v>
      </c>
      <c r="Z74" s="164">
        <f t="shared" si="29"/>
        <v>8.6489407334969118E-4</v>
      </c>
    </row>
    <row r="75" spans="1:26" x14ac:dyDescent="0.25">
      <c r="A75" s="161" t="s">
        <v>128</v>
      </c>
      <c r="B75" s="162" t="s">
        <v>128</v>
      </c>
      <c r="C75" s="163">
        <v>311</v>
      </c>
      <c r="D75" s="163">
        <v>0</v>
      </c>
      <c r="E75" s="163">
        <v>0</v>
      </c>
      <c r="F75" s="163">
        <v>0</v>
      </c>
      <c r="G75" s="163">
        <v>0</v>
      </c>
      <c r="H75" s="164" t="str">
        <f t="shared" si="30"/>
        <v>-</v>
      </c>
      <c r="I75" s="165">
        <f t="shared" si="35"/>
        <v>-1</v>
      </c>
      <c r="J75" s="164">
        <f t="shared" si="31"/>
        <v>0</v>
      </c>
      <c r="K75" s="163">
        <v>1869</v>
      </c>
      <c r="L75" s="163">
        <v>0</v>
      </c>
      <c r="M75" s="163">
        <v>0</v>
      </c>
      <c r="N75" s="163">
        <v>0</v>
      </c>
      <c r="O75" s="163">
        <v>0</v>
      </c>
      <c r="P75" s="164" t="str">
        <f t="shared" si="32"/>
        <v>-</v>
      </c>
      <c r="Q75" s="165">
        <f t="shared" si="9"/>
        <v>-1</v>
      </c>
      <c r="R75" s="164">
        <f t="shared" si="33"/>
        <v>0</v>
      </c>
      <c r="S75" s="163">
        <v>2180</v>
      </c>
      <c r="T75" s="163">
        <v>651</v>
      </c>
      <c r="U75" s="163">
        <v>1674</v>
      </c>
      <c r="V75" s="163">
        <v>2685</v>
      </c>
      <c r="W75" s="163">
        <v>3745</v>
      </c>
      <c r="X75" s="164">
        <f t="shared" si="34"/>
        <v>0.39478584729981381</v>
      </c>
      <c r="Y75" s="165">
        <f t="shared" si="10"/>
        <v>0.71788990825688082</v>
      </c>
      <c r="Z75" s="164">
        <f t="shared" si="29"/>
        <v>9.0095375157895642E-4</v>
      </c>
    </row>
    <row r="76" spans="1:26" x14ac:dyDescent="0.25">
      <c r="A76" s="161" t="s">
        <v>131</v>
      </c>
      <c r="B76" s="162" t="s">
        <v>131</v>
      </c>
      <c r="C76" s="163">
        <v>225</v>
      </c>
      <c r="D76" s="163">
        <v>0</v>
      </c>
      <c r="E76" s="163">
        <v>0</v>
      </c>
      <c r="F76" s="163">
        <v>0</v>
      </c>
      <c r="G76" s="163">
        <v>0</v>
      </c>
      <c r="H76" s="164" t="str">
        <f t="shared" si="30"/>
        <v>-</v>
      </c>
      <c r="I76" s="165">
        <f t="shared" si="35"/>
        <v>-1</v>
      </c>
      <c r="J76" s="164">
        <f t="shared" si="31"/>
        <v>0</v>
      </c>
      <c r="K76" s="163">
        <v>2065</v>
      </c>
      <c r="L76" s="163">
        <v>0</v>
      </c>
      <c r="M76" s="163">
        <v>0</v>
      </c>
      <c r="N76" s="163">
        <v>0</v>
      </c>
      <c r="O76" s="163">
        <v>0</v>
      </c>
      <c r="P76" s="164" t="str">
        <f t="shared" si="32"/>
        <v>-</v>
      </c>
      <c r="Q76" s="165">
        <f t="shared" si="9"/>
        <v>-1</v>
      </c>
      <c r="R76" s="164">
        <f t="shared" si="33"/>
        <v>0</v>
      </c>
      <c r="S76" s="163">
        <v>2290</v>
      </c>
      <c r="T76" s="163">
        <v>907</v>
      </c>
      <c r="U76" s="163">
        <v>154</v>
      </c>
      <c r="V76" s="163">
        <v>799</v>
      </c>
      <c r="W76" s="163">
        <v>1039</v>
      </c>
      <c r="X76" s="164">
        <f t="shared" si="34"/>
        <v>0.30037546933667092</v>
      </c>
      <c r="Y76" s="165">
        <f t="shared" si="10"/>
        <v>-0.54628820960698687</v>
      </c>
      <c r="Z76" s="164">
        <f t="shared" si="29"/>
        <v>8.2883439512042591E-5</v>
      </c>
    </row>
    <row r="77" spans="1:26" x14ac:dyDescent="0.25">
      <c r="A77" s="167" t="s">
        <v>145</v>
      </c>
      <c r="B77" s="168" t="s">
        <v>145</v>
      </c>
      <c r="C77" s="169">
        <f>C69-SUM(C70:C76)</f>
        <v>4383</v>
      </c>
      <c r="D77" s="169">
        <f>D69-SUM(D70:D76)</f>
        <v>0</v>
      </c>
      <c r="E77" s="169">
        <f>E69-SUM(E70:E76)</f>
        <v>0</v>
      </c>
      <c r="F77" s="169">
        <f>F69-SUM(F70:F76)</f>
        <v>0</v>
      </c>
      <c r="G77" s="169">
        <f>G69-SUM(G70:G76)</f>
        <v>0</v>
      </c>
      <c r="H77" s="170" t="str">
        <f t="shared" si="30"/>
        <v>-</v>
      </c>
      <c r="I77" s="171">
        <f t="shared" si="35"/>
        <v>-1</v>
      </c>
      <c r="J77" s="170">
        <f t="shared" si="31"/>
        <v>0</v>
      </c>
      <c r="K77" s="169">
        <f>K69-SUM(K70:K76)</f>
        <v>18244</v>
      </c>
      <c r="L77" s="169">
        <f>L69-SUM(L70:L76)</f>
        <v>0</v>
      </c>
      <c r="M77" s="169">
        <f>M69-SUM(M70:M76)</f>
        <v>0</v>
      </c>
      <c r="N77" s="169">
        <f>N69-SUM(N70:N76)</f>
        <v>0</v>
      </c>
      <c r="O77" s="169">
        <f>O69-SUM(O70:O76)</f>
        <v>0</v>
      </c>
      <c r="P77" s="170" t="str">
        <f t="shared" si="32"/>
        <v>-</v>
      </c>
      <c r="Q77" s="171">
        <f t="shared" si="9"/>
        <v>-1</v>
      </c>
      <c r="R77" s="170">
        <f t="shared" si="33"/>
        <v>0</v>
      </c>
      <c r="S77" s="169">
        <f>S69-SUM(S70:S76)</f>
        <v>22627</v>
      </c>
      <c r="T77" s="169">
        <f>T69-SUM(T70:T76)</f>
        <v>6533</v>
      </c>
      <c r="U77" s="169">
        <f>U69-SUM(U70:U76)</f>
        <v>13696</v>
      </c>
      <c r="V77" s="169">
        <f>V69-SUM(V70:V76)</f>
        <v>34305</v>
      </c>
      <c r="W77" s="169">
        <f>W69-SUM(W70:W76)</f>
        <v>41457</v>
      </c>
      <c r="X77" s="170">
        <f t="shared" si="34"/>
        <v>0.20848272846523841</v>
      </c>
      <c r="Y77" s="171">
        <f t="shared" si="10"/>
        <v>0.83219162946921821</v>
      </c>
      <c r="Z77" s="170">
        <f t="shared" si="29"/>
        <v>7.3712440750450343E-3</v>
      </c>
    </row>
    <row r="78" spans="1:26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</row>
    <row r="79" spans="1:26" x14ac:dyDescent="0.25">
      <c r="A79" s="1" t="s">
        <v>0</v>
      </c>
      <c r="B79" s="154" t="s">
        <v>68</v>
      </c>
      <c r="C79" s="176">
        <f>C80+C83</f>
        <v>131352</v>
      </c>
      <c r="D79" s="176">
        <f>D80+D83</f>
        <v>34055</v>
      </c>
      <c r="E79" s="176">
        <f>E80+E83</f>
        <v>70827</v>
      </c>
      <c r="F79" s="176">
        <f>F80+F83</f>
        <v>98456</v>
      </c>
      <c r="G79" s="176">
        <f>G80+G83</f>
        <v>103299</v>
      </c>
      <c r="H79" s="177">
        <f>IFERROR(G79/F79-1,"-")</f>
        <v>4.9189485658568399E-2</v>
      </c>
      <c r="I79" s="177">
        <f t="shared" si="35"/>
        <v>-0.21357116754978989</v>
      </c>
      <c r="J79" s="177">
        <f>G79/G$9</f>
        <v>0.13989496264917309</v>
      </c>
      <c r="K79" s="176">
        <f>K80+K83</f>
        <v>501207</v>
      </c>
      <c r="L79" s="176">
        <f>L80+L83</f>
        <v>143122</v>
      </c>
      <c r="M79" s="176">
        <f>M80+M83</f>
        <v>214429</v>
      </c>
      <c r="N79" s="176">
        <f>N80+N83</f>
        <v>476344</v>
      </c>
      <c r="O79" s="176">
        <f>O80+O83</f>
        <v>549349</v>
      </c>
      <c r="P79" s="177">
        <f>IFERROR(O79/N79-1,"-")</f>
        <v>0.15326108862502719</v>
      </c>
      <c r="Q79" s="177">
        <f t="shared" si="9"/>
        <v>9.6052130157799009E-2</v>
      </c>
      <c r="R79" s="177">
        <f>O79/O$9</f>
        <v>0.16397723806129511</v>
      </c>
      <c r="S79" s="176">
        <f>S80+S83</f>
        <v>632559</v>
      </c>
      <c r="T79" s="176">
        <f>T80+T83</f>
        <v>177177</v>
      </c>
      <c r="U79" s="176">
        <f>U80+U83</f>
        <v>285256</v>
      </c>
      <c r="V79" s="176">
        <f>V80+V83</f>
        <v>574800</v>
      </c>
      <c r="W79" s="176">
        <f>W80+W83</f>
        <v>652648</v>
      </c>
      <c r="X79" s="177">
        <f>IFERROR(W79/V79-1,"-")</f>
        <v>0.13543493389004868</v>
      </c>
      <c r="Y79" s="177">
        <f t="shared" si="10"/>
        <v>3.1758302387603354E-2</v>
      </c>
      <c r="Z79" s="177">
        <f t="shared" ref="Z79:Z91" si="36">U79/U$9</f>
        <v>0.1535259637756313</v>
      </c>
    </row>
    <row r="80" spans="1:26" x14ac:dyDescent="0.25">
      <c r="A80" s="1" t="s">
        <v>96</v>
      </c>
      <c r="B80" s="157" t="s">
        <v>97</v>
      </c>
      <c r="C80" s="158">
        <v>57326</v>
      </c>
      <c r="D80" s="158">
        <v>15296</v>
      </c>
      <c r="E80" s="158">
        <v>38077</v>
      </c>
      <c r="F80" s="158">
        <v>48839</v>
      </c>
      <c r="G80" s="158">
        <v>49185</v>
      </c>
      <c r="H80" s="159">
        <f>IFERROR(G80/F80-1,"-")</f>
        <v>7.0845021396834795E-3</v>
      </c>
      <c r="I80" s="160">
        <f t="shared" si="35"/>
        <v>-0.14201235041691385</v>
      </c>
      <c r="J80" s="159">
        <f>G80/G$9</f>
        <v>6.6609877519623398E-2</v>
      </c>
      <c r="K80" s="158">
        <v>228164</v>
      </c>
      <c r="L80" s="158">
        <v>67449</v>
      </c>
      <c r="M80" s="158">
        <v>109519</v>
      </c>
      <c r="N80" s="158">
        <v>230615</v>
      </c>
      <c r="O80" s="158">
        <v>229974</v>
      </c>
      <c r="P80" s="159">
        <f>IFERROR(O80/N80-1,"-")</f>
        <v>-2.7795243154175031E-3</v>
      </c>
      <c r="Q80" s="160">
        <f t="shared" si="9"/>
        <v>7.9328903770972126E-3</v>
      </c>
      <c r="R80" s="159">
        <f>O80/O$9</f>
        <v>6.8645799566228891E-2</v>
      </c>
      <c r="S80" s="158">
        <v>285490</v>
      </c>
      <c r="T80" s="158">
        <v>82745</v>
      </c>
      <c r="U80" s="158">
        <v>147596</v>
      </c>
      <c r="V80" s="158">
        <v>279454</v>
      </c>
      <c r="W80" s="158">
        <v>279159</v>
      </c>
      <c r="X80" s="159">
        <f>IFERROR(W80/V80-1,"-")</f>
        <v>-1.0556299068898989E-3</v>
      </c>
      <c r="Y80" s="160">
        <f t="shared" si="10"/>
        <v>-2.2175908087848972E-2</v>
      </c>
      <c r="Z80" s="159">
        <f t="shared" si="36"/>
        <v>7.9436780118308042E-2</v>
      </c>
    </row>
    <row r="81" spans="1:26" x14ac:dyDescent="0.25">
      <c r="A81" s="161" t="s">
        <v>103</v>
      </c>
      <c r="B81" s="162" t="s">
        <v>103</v>
      </c>
      <c r="C81" s="163">
        <v>19941</v>
      </c>
      <c r="D81" s="163">
        <v>7696</v>
      </c>
      <c r="E81" s="163">
        <v>24218</v>
      </c>
      <c r="F81" s="163">
        <v>29828</v>
      </c>
      <c r="G81" s="163">
        <v>29979</v>
      </c>
      <c r="H81" s="164">
        <f>IFERROR(G81/F81-1,"-")</f>
        <v>5.0623575164274737E-3</v>
      </c>
      <c r="I81" s="165">
        <f t="shared" si="35"/>
        <v>0.50338498570783807</v>
      </c>
      <c r="J81" s="164">
        <f>G81/G$9</f>
        <v>4.0599725895309344E-2</v>
      </c>
      <c r="K81" s="163">
        <v>29985</v>
      </c>
      <c r="L81" s="163">
        <v>11781</v>
      </c>
      <c r="M81" s="163">
        <v>24585</v>
      </c>
      <c r="N81" s="163">
        <v>36378</v>
      </c>
      <c r="O81" s="163">
        <v>30210</v>
      </c>
      <c r="P81" s="164">
        <f>IFERROR(O81/N81-1,"-")</f>
        <v>-0.16955302655451099</v>
      </c>
      <c r="Q81" s="165">
        <f t="shared" si="9"/>
        <v>7.5037518759379918E-3</v>
      </c>
      <c r="R81" s="164">
        <f>O81/O$9</f>
        <v>9.0174959121282188E-3</v>
      </c>
      <c r="S81" s="163">
        <v>49926</v>
      </c>
      <c r="T81" s="163">
        <v>19477</v>
      </c>
      <c r="U81" s="163">
        <v>48803</v>
      </c>
      <c r="V81" s="163">
        <v>66206</v>
      </c>
      <c r="W81" s="163">
        <v>60189</v>
      </c>
      <c r="X81" s="164">
        <f>IFERROR(W81/V81-1,"-")</f>
        <v>-9.088300154064588E-2</v>
      </c>
      <c r="Y81" s="165">
        <f t="shared" si="10"/>
        <v>0.20556423506790056</v>
      </c>
      <c r="Z81" s="164">
        <f t="shared" si="36"/>
        <v>2.6265977263027367E-2</v>
      </c>
    </row>
    <row r="82" spans="1:26" x14ac:dyDescent="0.25">
      <c r="A82" s="161" t="s">
        <v>100</v>
      </c>
      <c r="B82" s="162" t="s">
        <v>100</v>
      </c>
      <c r="C82" s="163">
        <v>37385</v>
      </c>
      <c r="D82" s="163">
        <v>7600</v>
      </c>
      <c r="E82" s="163">
        <v>13859</v>
      </c>
      <c r="F82" s="163">
        <v>19011</v>
      </c>
      <c r="G82" s="163">
        <v>19206</v>
      </c>
      <c r="H82" s="164">
        <f>IFERROR(G82/F82-1,"-")</f>
        <v>1.0257219504497428E-2</v>
      </c>
      <c r="I82" s="165">
        <f t="shared" si="35"/>
        <v>-0.48626454460345059</v>
      </c>
      <c r="J82" s="164">
        <f>G82/G$9</f>
        <v>2.6010151624314061E-2</v>
      </c>
      <c r="K82" s="163">
        <v>198179</v>
      </c>
      <c r="L82" s="163">
        <v>55668</v>
      </c>
      <c r="M82" s="163">
        <v>84934</v>
      </c>
      <c r="N82" s="163">
        <v>194237</v>
      </c>
      <c r="O82" s="163">
        <v>199764</v>
      </c>
      <c r="P82" s="164">
        <f>IFERROR(O82/N82-1,"-")</f>
        <v>2.8454928772581933E-2</v>
      </c>
      <c r="Q82" s="165">
        <f t="shared" si="9"/>
        <v>7.9978201524883996E-3</v>
      </c>
      <c r="R82" s="164">
        <f>O82/O$9</f>
        <v>5.9628303654100677E-2</v>
      </c>
      <c r="S82" s="163">
        <v>235564</v>
      </c>
      <c r="T82" s="163">
        <v>63268</v>
      </c>
      <c r="U82" s="163">
        <v>98793</v>
      </c>
      <c r="V82" s="163">
        <v>213248</v>
      </c>
      <c r="W82" s="163">
        <v>218970</v>
      </c>
      <c r="X82" s="164">
        <f>IFERROR(W82/V82-1,"-")</f>
        <v>2.6832608043217299E-2</v>
      </c>
      <c r="Y82" s="165">
        <f t="shared" si="10"/>
        <v>-7.0443701074867082E-2</v>
      </c>
      <c r="Z82" s="164">
        <f t="shared" si="36"/>
        <v>5.3170802855280669E-2</v>
      </c>
    </row>
    <row r="83" spans="1:26" x14ac:dyDescent="0.25">
      <c r="A83" s="1" t="s">
        <v>146</v>
      </c>
      <c r="B83" s="157" t="s">
        <v>107</v>
      </c>
      <c r="C83" s="158">
        <v>74026</v>
      </c>
      <c r="D83" s="158">
        <v>18759</v>
      </c>
      <c r="E83" s="158">
        <v>32750</v>
      </c>
      <c r="F83" s="158">
        <v>49617</v>
      </c>
      <c r="G83" s="158">
        <v>54114</v>
      </c>
      <c r="H83" s="159">
        <f>IFERROR(G83/F83-1,"-")</f>
        <v>9.0634258419493241E-2</v>
      </c>
      <c r="I83" s="160">
        <f t="shared" si="35"/>
        <v>-0.26898657228541323</v>
      </c>
      <c r="J83" s="159">
        <f>G83/G$9</f>
        <v>7.3285085129549676E-2</v>
      </c>
      <c r="K83" s="158">
        <v>273043</v>
      </c>
      <c r="L83" s="158">
        <v>75673</v>
      </c>
      <c r="M83" s="158">
        <v>104910</v>
      </c>
      <c r="N83" s="158">
        <v>245729</v>
      </c>
      <c r="O83" s="158">
        <v>319375</v>
      </c>
      <c r="P83" s="159">
        <f>IFERROR(O83/N83-1,"-")</f>
        <v>0.29970414562383763</v>
      </c>
      <c r="Q83" s="160">
        <f t="shared" si="9"/>
        <v>0.16968755836992711</v>
      </c>
      <c r="R83" s="159">
        <f>O83/O$9</f>
        <v>9.5331438495066201E-2</v>
      </c>
      <c r="S83" s="158">
        <v>347069</v>
      </c>
      <c r="T83" s="158">
        <v>94432</v>
      </c>
      <c r="U83" s="158">
        <v>137660</v>
      </c>
      <c r="V83" s="158">
        <v>295346</v>
      </c>
      <c r="W83" s="158">
        <v>373489</v>
      </c>
      <c r="X83" s="159">
        <f>IFERROR(W83/V83-1,"-")</f>
        <v>0.26458120306352551</v>
      </c>
      <c r="Y83" s="160">
        <f t="shared" si="10"/>
        <v>7.6123191642007759E-2</v>
      </c>
      <c r="Z83" s="159">
        <f t="shared" si="36"/>
        <v>7.4089183657323268E-2</v>
      </c>
    </row>
    <row r="84" spans="1:26" x14ac:dyDescent="0.25">
      <c r="A84" s="161" t="s">
        <v>110</v>
      </c>
      <c r="B84" s="162" t="s">
        <v>110</v>
      </c>
      <c r="C84" s="163">
        <v>9286</v>
      </c>
      <c r="D84" s="163">
        <v>2578</v>
      </c>
      <c r="E84" s="163">
        <v>3228</v>
      </c>
      <c r="F84" s="163">
        <v>5828</v>
      </c>
      <c r="G84" s="163">
        <v>7060</v>
      </c>
      <c r="H84" s="164">
        <f t="shared" ref="H84:H91" si="37">IFERROR(G84/F84-1,"-")</f>
        <v>0.21139327385037743</v>
      </c>
      <c r="I84" s="165">
        <f t="shared" si="35"/>
        <v>-0.23971570105535212</v>
      </c>
      <c r="J84" s="164">
        <f t="shared" ref="J84:J91" si="38">G84/G$9</f>
        <v>9.5611616405111566E-3</v>
      </c>
      <c r="K84" s="163">
        <v>54466</v>
      </c>
      <c r="L84" s="163">
        <v>15879</v>
      </c>
      <c r="M84" s="163">
        <v>11210</v>
      </c>
      <c r="N84" s="163">
        <v>56300</v>
      </c>
      <c r="O84" s="163">
        <v>75139</v>
      </c>
      <c r="P84" s="164">
        <f t="shared" ref="P84:P91" si="39">IFERROR(O84/N84-1,"-")</f>
        <v>0.3346181172291296</v>
      </c>
      <c r="Q84" s="165">
        <f t="shared" si="9"/>
        <v>0.37955788932545076</v>
      </c>
      <c r="R84" s="164">
        <f t="shared" ref="R84:R91" si="40">O84/O$9</f>
        <v>2.2428521196339035E-2</v>
      </c>
      <c r="S84" s="163">
        <v>63752</v>
      </c>
      <c r="T84" s="163">
        <v>18457</v>
      </c>
      <c r="U84" s="163">
        <v>14438</v>
      </c>
      <c r="V84" s="163">
        <v>62128</v>
      </c>
      <c r="W84" s="163">
        <v>82199</v>
      </c>
      <c r="X84" s="164">
        <f t="shared" ref="X84:X91" si="41">IFERROR(W84/V84-1,"-")</f>
        <v>0.32305884625289716</v>
      </c>
      <c r="Y84" s="165">
        <f t="shared" si="10"/>
        <v>0.2893556280587275</v>
      </c>
      <c r="Z84" s="164">
        <f t="shared" si="36"/>
        <v>7.7705915563303302E-3</v>
      </c>
    </row>
    <row r="85" spans="1:26" x14ac:dyDescent="0.25">
      <c r="A85" s="161" t="s">
        <v>113</v>
      </c>
      <c r="B85" s="162" t="s">
        <v>113</v>
      </c>
      <c r="C85" s="163">
        <v>20849</v>
      </c>
      <c r="D85" s="163">
        <v>5409</v>
      </c>
      <c r="E85" s="163">
        <v>8563</v>
      </c>
      <c r="F85" s="163">
        <v>13220</v>
      </c>
      <c r="G85" s="163">
        <v>14980</v>
      </c>
      <c r="H85" s="164">
        <f t="shared" si="37"/>
        <v>0.13313161875945534</v>
      </c>
      <c r="I85" s="165">
        <f t="shared" si="35"/>
        <v>-0.28150031176555235</v>
      </c>
      <c r="J85" s="164">
        <f t="shared" si="38"/>
        <v>2.0286997361877779E-2</v>
      </c>
      <c r="K85" s="163">
        <v>117342</v>
      </c>
      <c r="L85" s="163">
        <v>27251</v>
      </c>
      <c r="M85" s="163">
        <v>36097</v>
      </c>
      <c r="N85" s="163">
        <v>84214</v>
      </c>
      <c r="O85" s="163">
        <v>96686</v>
      </c>
      <c r="P85" s="164">
        <f t="shared" si="39"/>
        <v>0.14809889092074946</v>
      </c>
      <c r="Q85" s="165">
        <f t="shared" si="9"/>
        <v>-0.17603245214842089</v>
      </c>
      <c r="R85" s="164">
        <f t="shared" si="40"/>
        <v>2.8860165831182685E-2</v>
      </c>
      <c r="S85" s="163">
        <v>138191</v>
      </c>
      <c r="T85" s="163">
        <v>32660</v>
      </c>
      <c r="U85" s="163">
        <v>44660</v>
      </c>
      <c r="V85" s="163">
        <v>97434</v>
      </c>
      <c r="W85" s="163">
        <v>111666</v>
      </c>
      <c r="X85" s="164">
        <f t="shared" si="41"/>
        <v>0.14606810764209621</v>
      </c>
      <c r="Y85" s="165">
        <f t="shared" si="10"/>
        <v>-0.19194448263635111</v>
      </c>
      <c r="Z85" s="164">
        <f t="shared" si="36"/>
        <v>2.403619745849235E-2</v>
      </c>
    </row>
    <row r="86" spans="1:26" x14ac:dyDescent="0.25">
      <c r="A86" s="161" t="s">
        <v>116</v>
      </c>
      <c r="B86" s="162" t="s">
        <v>116</v>
      </c>
      <c r="C86" s="163">
        <v>5447</v>
      </c>
      <c r="D86" s="163">
        <v>1714</v>
      </c>
      <c r="E86" s="163">
        <v>5280</v>
      </c>
      <c r="F86" s="163">
        <v>5870</v>
      </c>
      <c r="G86" s="163">
        <v>5315</v>
      </c>
      <c r="H86" s="164">
        <f t="shared" si="37"/>
        <v>-9.4548551959114158E-2</v>
      </c>
      <c r="I86" s="165">
        <f t="shared" si="35"/>
        <v>-2.4233523040205651E-2</v>
      </c>
      <c r="J86" s="164">
        <f t="shared" si="38"/>
        <v>7.1979566741241924E-3</v>
      </c>
      <c r="K86" s="163">
        <v>15628</v>
      </c>
      <c r="L86" s="163">
        <v>5151</v>
      </c>
      <c r="M86" s="163">
        <v>11108</v>
      </c>
      <c r="N86" s="163">
        <v>20133</v>
      </c>
      <c r="O86" s="163">
        <v>32539</v>
      </c>
      <c r="P86" s="164">
        <f t="shared" si="39"/>
        <v>0.61620225500422188</v>
      </c>
      <c r="Q86" s="165">
        <f t="shared" si="9"/>
        <v>1.0820962375223959</v>
      </c>
      <c r="R86" s="164">
        <f t="shared" si="40"/>
        <v>9.7126878346487956E-3</v>
      </c>
      <c r="S86" s="163">
        <v>21075</v>
      </c>
      <c r="T86" s="163">
        <v>6865</v>
      </c>
      <c r="U86" s="163">
        <v>16388</v>
      </c>
      <c r="V86" s="163">
        <v>26003</v>
      </c>
      <c r="W86" s="163">
        <v>37854</v>
      </c>
      <c r="X86" s="164">
        <f t="shared" si="41"/>
        <v>0.45575510518017159</v>
      </c>
      <c r="Y86" s="165">
        <f t="shared" si="10"/>
        <v>0.79615658362989317</v>
      </c>
      <c r="Z86" s="164">
        <f t="shared" si="36"/>
        <v>8.8200896540477532E-3</v>
      </c>
    </row>
    <row r="87" spans="1:26" x14ac:dyDescent="0.25">
      <c r="A87" s="161" t="s">
        <v>123</v>
      </c>
      <c r="B87" s="162" t="s">
        <v>123</v>
      </c>
      <c r="C87" s="163">
        <v>1860</v>
      </c>
      <c r="D87" s="163">
        <v>286</v>
      </c>
      <c r="E87" s="163">
        <v>921</v>
      </c>
      <c r="F87" s="163">
        <v>1133</v>
      </c>
      <c r="G87" s="163">
        <v>1153</v>
      </c>
      <c r="H87" s="164">
        <f t="shared" si="37"/>
        <v>1.7652250661959412E-2</v>
      </c>
      <c r="I87" s="165">
        <f t="shared" si="35"/>
        <v>-0.38010752688172045</v>
      </c>
      <c r="J87" s="164">
        <f t="shared" si="38"/>
        <v>1.5614758316585501E-3</v>
      </c>
      <c r="K87" s="163">
        <v>4340</v>
      </c>
      <c r="L87" s="163">
        <v>1248</v>
      </c>
      <c r="M87" s="163">
        <v>2935</v>
      </c>
      <c r="N87" s="163">
        <v>4473</v>
      </c>
      <c r="O87" s="163">
        <v>6684</v>
      </c>
      <c r="P87" s="164">
        <f t="shared" si="39"/>
        <v>0.4942991281019451</v>
      </c>
      <c r="Q87" s="165">
        <f t="shared" ref="Q87:Q150" si="42">IFERROR(O87/K87-1,"-")</f>
        <v>0.54009216589861753</v>
      </c>
      <c r="R87" s="164">
        <f t="shared" si="40"/>
        <v>1.9951321640736515E-3</v>
      </c>
      <c r="S87" s="163">
        <v>6200</v>
      </c>
      <c r="T87" s="163">
        <v>1534</v>
      </c>
      <c r="U87" s="163">
        <v>3856</v>
      </c>
      <c r="V87" s="163">
        <v>5606</v>
      </c>
      <c r="W87" s="163">
        <v>7837</v>
      </c>
      <c r="X87" s="164">
        <f t="shared" si="41"/>
        <v>0.39796646450231887</v>
      </c>
      <c r="Y87" s="165">
        <f t="shared" ref="Y87:Y150" si="43">IFERROR(W87/S87-1,"-")</f>
        <v>0.26403225806451602</v>
      </c>
      <c r="Z87" s="164">
        <f t="shared" si="36"/>
        <v>2.0753152127171181E-3</v>
      </c>
    </row>
    <row r="88" spans="1:26" x14ac:dyDescent="0.25">
      <c r="A88" s="161" t="s">
        <v>119</v>
      </c>
      <c r="B88" s="162" t="s">
        <v>119</v>
      </c>
      <c r="C88" s="163">
        <v>938</v>
      </c>
      <c r="D88" s="163">
        <v>240</v>
      </c>
      <c r="E88" s="163">
        <v>804</v>
      </c>
      <c r="F88" s="163">
        <v>921</v>
      </c>
      <c r="G88" s="163">
        <v>774</v>
      </c>
      <c r="H88" s="164">
        <f t="shared" si="37"/>
        <v>-0.1596091205211726</v>
      </c>
      <c r="I88" s="165">
        <f t="shared" si="35"/>
        <v>-0.17484008528784645</v>
      </c>
      <c r="J88" s="164">
        <f t="shared" si="38"/>
        <v>1.0482066727699199E-3</v>
      </c>
      <c r="K88" s="163">
        <v>4657</v>
      </c>
      <c r="L88" s="163">
        <v>1576</v>
      </c>
      <c r="M88" s="163">
        <v>3904</v>
      </c>
      <c r="N88" s="163">
        <v>4162</v>
      </c>
      <c r="O88" s="163">
        <v>5494</v>
      </c>
      <c r="P88" s="164">
        <f t="shared" si="39"/>
        <v>0.32003844305622287</v>
      </c>
      <c r="Q88" s="165">
        <f t="shared" si="42"/>
        <v>0.17972943955336063</v>
      </c>
      <c r="R88" s="164">
        <f t="shared" si="40"/>
        <v>1.6399246124208021E-3</v>
      </c>
      <c r="S88" s="163">
        <v>5595</v>
      </c>
      <c r="T88" s="163">
        <v>1816</v>
      </c>
      <c r="U88" s="163">
        <v>4708</v>
      </c>
      <c r="V88" s="163">
        <v>5083</v>
      </c>
      <c r="W88" s="163">
        <v>6268</v>
      </c>
      <c r="X88" s="164">
        <f t="shared" si="41"/>
        <v>0.23313004131418458</v>
      </c>
      <c r="Y88" s="165">
        <f t="shared" si="43"/>
        <v>0.12028596961572835</v>
      </c>
      <c r="Z88" s="164">
        <f t="shared" si="36"/>
        <v>2.5338651507967307E-3</v>
      </c>
    </row>
    <row r="89" spans="1:26" x14ac:dyDescent="0.25">
      <c r="A89" s="161" t="s">
        <v>128</v>
      </c>
      <c r="B89" s="162" t="s">
        <v>128</v>
      </c>
      <c r="C89" s="163">
        <v>804</v>
      </c>
      <c r="D89" s="163">
        <v>286</v>
      </c>
      <c r="E89" s="163">
        <v>296</v>
      </c>
      <c r="F89" s="163">
        <v>433</v>
      </c>
      <c r="G89" s="163">
        <v>454</v>
      </c>
      <c r="H89" s="164">
        <f t="shared" si="37"/>
        <v>4.8498845265589008E-2</v>
      </c>
      <c r="I89" s="165">
        <f t="shared" si="35"/>
        <v>-0.43532338308457708</v>
      </c>
      <c r="J89" s="164">
        <f t="shared" si="38"/>
        <v>6.1483957291672312E-4</v>
      </c>
      <c r="K89" s="163">
        <v>2986</v>
      </c>
      <c r="L89" s="163">
        <v>1422</v>
      </c>
      <c r="M89" s="163">
        <v>781</v>
      </c>
      <c r="N89" s="163">
        <v>2952</v>
      </c>
      <c r="O89" s="163">
        <v>3351</v>
      </c>
      <c r="P89" s="164">
        <f t="shared" si="39"/>
        <v>0.13516260162601634</v>
      </c>
      <c r="Q89" s="165">
        <f t="shared" si="42"/>
        <v>0.12223710649698583</v>
      </c>
      <c r="R89" s="164">
        <f t="shared" si="40"/>
        <v>1.0002525257047886E-3</v>
      </c>
      <c r="S89" s="163">
        <v>3790</v>
      </c>
      <c r="T89" s="163">
        <v>1708</v>
      </c>
      <c r="U89" s="163">
        <v>1077</v>
      </c>
      <c r="V89" s="163">
        <v>3385</v>
      </c>
      <c r="W89" s="163">
        <v>3805</v>
      </c>
      <c r="X89" s="164">
        <f t="shared" si="41"/>
        <v>0.12407680945347122</v>
      </c>
      <c r="Y89" s="165">
        <f t="shared" si="43"/>
        <v>3.9577836411608391E-3</v>
      </c>
      <c r="Z89" s="164">
        <f t="shared" si="36"/>
        <v>5.7964587243162255E-4</v>
      </c>
    </row>
    <row r="90" spans="1:26" x14ac:dyDescent="0.25">
      <c r="A90" s="161" t="s">
        <v>131</v>
      </c>
      <c r="B90" s="162" t="s">
        <v>131</v>
      </c>
      <c r="C90" s="163">
        <v>2073</v>
      </c>
      <c r="D90" s="163">
        <v>408</v>
      </c>
      <c r="E90" s="163">
        <v>385</v>
      </c>
      <c r="F90" s="163">
        <v>658</v>
      </c>
      <c r="G90" s="163">
        <v>679</v>
      </c>
      <c r="H90" s="164">
        <f t="shared" si="37"/>
        <v>3.1914893617021267E-2</v>
      </c>
      <c r="I90" s="165">
        <f t="shared" si="35"/>
        <v>-0.67245537867824412</v>
      </c>
      <c r="J90" s="164">
        <f t="shared" si="38"/>
        <v>9.1955081500100211E-4</v>
      </c>
      <c r="K90" s="163">
        <v>4834</v>
      </c>
      <c r="L90" s="163">
        <v>1922</v>
      </c>
      <c r="M90" s="163">
        <v>947</v>
      </c>
      <c r="N90" s="163">
        <v>3040</v>
      </c>
      <c r="O90" s="163">
        <v>3728</v>
      </c>
      <c r="P90" s="164">
        <f t="shared" si="39"/>
        <v>0.22631578947368425</v>
      </c>
      <c r="Q90" s="165">
        <f t="shared" si="42"/>
        <v>-0.22879602813405042</v>
      </c>
      <c r="R90" s="164">
        <f t="shared" si="40"/>
        <v>1.1127846660183383E-3</v>
      </c>
      <c r="S90" s="163">
        <v>6907</v>
      </c>
      <c r="T90" s="163">
        <v>2330</v>
      </c>
      <c r="U90" s="163">
        <v>1332</v>
      </c>
      <c r="V90" s="163">
        <v>3698</v>
      </c>
      <c r="W90" s="163">
        <v>4407</v>
      </c>
      <c r="X90" s="164">
        <f t="shared" si="41"/>
        <v>0.19172525689561914</v>
      </c>
      <c r="Y90" s="165">
        <f t="shared" si="43"/>
        <v>-0.36195164326046037</v>
      </c>
      <c r="Z90" s="164">
        <f t="shared" si="36"/>
        <v>7.1688793136390086E-4</v>
      </c>
    </row>
    <row r="91" spans="1:26" x14ac:dyDescent="0.25">
      <c r="A91" s="167" t="s">
        <v>145</v>
      </c>
      <c r="B91" s="168" t="s">
        <v>145</v>
      </c>
      <c r="C91" s="169">
        <f>C83-SUM(C84:C90)</f>
        <v>32769</v>
      </c>
      <c r="D91" s="169">
        <f>D83-SUM(D84:D90)</f>
        <v>7838</v>
      </c>
      <c r="E91" s="169">
        <f>E83-SUM(E84:E90)</f>
        <v>13273</v>
      </c>
      <c r="F91" s="169">
        <f>F83-SUM(F84:F90)</f>
        <v>21554</v>
      </c>
      <c r="G91" s="169">
        <f>G83-SUM(G84:G90)</f>
        <v>23699</v>
      </c>
      <c r="H91" s="170">
        <f t="shared" si="37"/>
        <v>9.9517490952955479E-2</v>
      </c>
      <c r="I91" s="171">
        <f t="shared" si="35"/>
        <v>-0.27678598675577526</v>
      </c>
      <c r="J91" s="170">
        <f t="shared" si="38"/>
        <v>3.2094896560690353E-2</v>
      </c>
      <c r="K91" s="169">
        <f>K83-SUM(K84:K90)</f>
        <v>68790</v>
      </c>
      <c r="L91" s="169">
        <f>L83-SUM(L84:L90)</f>
        <v>21224</v>
      </c>
      <c r="M91" s="169">
        <f>M83-SUM(M84:M90)</f>
        <v>37928</v>
      </c>
      <c r="N91" s="169">
        <f>N83-SUM(N84:N90)</f>
        <v>70455</v>
      </c>
      <c r="O91" s="169">
        <f>O83-SUM(O84:O90)</f>
        <v>95754</v>
      </c>
      <c r="P91" s="170">
        <f t="shared" si="39"/>
        <v>0.35908026399829684</v>
      </c>
      <c r="Q91" s="171">
        <f t="shared" si="42"/>
        <v>0.3919755778456171</v>
      </c>
      <c r="R91" s="170">
        <f t="shared" si="40"/>
        <v>2.8581969664678103E-2</v>
      </c>
      <c r="S91" s="169">
        <f>S83-SUM(S84:S90)</f>
        <v>101559</v>
      </c>
      <c r="T91" s="169">
        <f>T83-SUM(T84:T90)</f>
        <v>29062</v>
      </c>
      <c r="U91" s="169">
        <f>U83-SUM(U84:U90)</f>
        <v>51201</v>
      </c>
      <c r="V91" s="169">
        <f>V83-SUM(V84:V90)</f>
        <v>92009</v>
      </c>
      <c r="W91" s="169">
        <f>W83-SUM(W84:W90)</f>
        <v>119453</v>
      </c>
      <c r="X91" s="170">
        <f t="shared" si="41"/>
        <v>0.29827516873349347</v>
      </c>
      <c r="Y91" s="171">
        <f t="shared" si="43"/>
        <v>0.17619314881005121</v>
      </c>
      <c r="Z91" s="170">
        <f t="shared" si="36"/>
        <v>2.7556590821143458E-2</v>
      </c>
    </row>
    <row r="92" spans="1:26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</row>
    <row r="93" spans="1:26" x14ac:dyDescent="0.25">
      <c r="A93" s="1" t="s">
        <v>0</v>
      </c>
      <c r="B93" s="154" t="s">
        <v>68</v>
      </c>
      <c r="C93" s="176">
        <f>C94+C97</f>
        <v>13399</v>
      </c>
      <c r="D93" s="176">
        <f>D94+D97</f>
        <v>0</v>
      </c>
      <c r="E93" s="176">
        <f>E94+E97</f>
        <v>0</v>
      </c>
      <c r="F93" s="176">
        <f>F94+F97</f>
        <v>5131</v>
      </c>
      <c r="G93" s="176">
        <f>G94+G97</f>
        <v>7607</v>
      </c>
      <c r="H93" s="177">
        <f>IFERROR(G93/F93-1,"-")</f>
        <v>0.48255700643149479</v>
      </c>
      <c r="I93" s="177">
        <f t="shared" si="35"/>
        <v>-0.43227106500485113</v>
      </c>
      <c r="J93" s="177">
        <f>G93/G$9</f>
        <v>1.0301948526822716E-2</v>
      </c>
      <c r="K93" s="176">
        <f>K94+K97</f>
        <v>42488</v>
      </c>
      <c r="L93" s="176">
        <f>L94+L97</f>
        <v>0</v>
      </c>
      <c r="M93" s="176">
        <f>M94+M97</f>
        <v>0</v>
      </c>
      <c r="N93" s="176">
        <f>N94+N97</f>
        <v>46354</v>
      </c>
      <c r="O93" s="176">
        <f>O94+O97</f>
        <v>50550</v>
      </c>
      <c r="P93" s="177">
        <f>IFERROR(O93/N93-1,"-")</f>
        <v>9.0520774906156953E-2</v>
      </c>
      <c r="Q93" s="177">
        <f t="shared" si="42"/>
        <v>0.18974769346639042</v>
      </c>
      <c r="R93" s="177">
        <f>O93/O$9</f>
        <v>1.508885860172398E-2</v>
      </c>
      <c r="S93" s="176">
        <f>S94+S97</f>
        <v>55887</v>
      </c>
      <c r="T93" s="176">
        <f>T94+T97</f>
        <v>24221</v>
      </c>
      <c r="U93" s="176">
        <f>U94+U97</f>
        <v>33444</v>
      </c>
      <c r="V93" s="176">
        <f>V94+V97</f>
        <v>51485</v>
      </c>
      <c r="W93" s="176">
        <f>W94+W97</f>
        <v>58157</v>
      </c>
      <c r="X93" s="177">
        <f>IFERROR(W93/V93-1,"-")</f>
        <v>0.12959114305137409</v>
      </c>
      <c r="Y93" s="177">
        <f t="shared" si="43"/>
        <v>4.0617674951240801E-2</v>
      </c>
      <c r="Z93" s="177">
        <f t="shared" ref="Z93:Z105" si="44">U93/U$9</f>
        <v>1.7999699682082808E-2</v>
      </c>
    </row>
    <row r="94" spans="1:26" x14ac:dyDescent="0.25">
      <c r="A94" s="1" t="s">
        <v>96</v>
      </c>
      <c r="B94" s="157" t="s">
        <v>97</v>
      </c>
      <c r="C94" s="158">
        <v>9418</v>
      </c>
      <c r="D94" s="158">
        <v>0</v>
      </c>
      <c r="E94" s="158">
        <v>0</v>
      </c>
      <c r="F94" s="158">
        <v>3937</v>
      </c>
      <c r="G94" s="158">
        <v>5346</v>
      </c>
      <c r="H94" s="159">
        <f>IFERROR(G94/F94-1,"-")</f>
        <v>0.35788671577343156</v>
      </c>
      <c r="I94" s="160">
        <f t="shared" si="35"/>
        <v>-0.43236355914206837</v>
      </c>
      <c r="J94" s="159">
        <f>G94/G$9</f>
        <v>7.2399391119224703E-3</v>
      </c>
      <c r="K94" s="158">
        <v>27701</v>
      </c>
      <c r="L94" s="158">
        <v>0</v>
      </c>
      <c r="M94" s="158">
        <v>0</v>
      </c>
      <c r="N94" s="158">
        <v>29872</v>
      </c>
      <c r="O94" s="158">
        <v>32376</v>
      </c>
      <c r="P94" s="159">
        <f>IFERROR(O94/N94-1,"-")</f>
        <v>8.3824317086234501E-2</v>
      </c>
      <c r="Q94" s="160">
        <f t="shared" si="42"/>
        <v>0.16876647052452975</v>
      </c>
      <c r="R94" s="159">
        <f>O94/O$9</f>
        <v>9.6640333548845807E-3</v>
      </c>
      <c r="S94" s="158">
        <v>37119</v>
      </c>
      <c r="T94" s="158">
        <v>16023</v>
      </c>
      <c r="U94" s="158">
        <v>21732</v>
      </c>
      <c r="V94" s="158">
        <v>33809</v>
      </c>
      <c r="W94" s="158">
        <v>37722</v>
      </c>
      <c r="X94" s="159">
        <f>IFERROR(W94/V94-1,"-")</f>
        <v>0.11573841284864983</v>
      </c>
      <c r="Y94" s="160">
        <f t="shared" si="43"/>
        <v>1.6245049705002845E-2</v>
      </c>
      <c r="Z94" s="159">
        <f t="shared" si="44"/>
        <v>1.1696252645946165E-2</v>
      </c>
    </row>
    <row r="95" spans="1:26" x14ac:dyDescent="0.25">
      <c r="A95" s="161" t="s">
        <v>103</v>
      </c>
      <c r="B95" s="162" t="s">
        <v>103</v>
      </c>
      <c r="C95" s="163">
        <v>6900</v>
      </c>
      <c r="D95" s="163">
        <v>0</v>
      </c>
      <c r="E95" s="163">
        <v>0</v>
      </c>
      <c r="F95" s="163">
        <v>2928</v>
      </c>
      <c r="G95" s="163">
        <v>3814</v>
      </c>
      <c r="H95" s="164">
        <f>IFERROR(G95/F95-1,"-")</f>
        <v>0.30259562841530063</v>
      </c>
      <c r="I95" s="165">
        <f t="shared" si="35"/>
        <v>-0.44724637681159418</v>
      </c>
      <c r="J95" s="164">
        <f>G95/G$9</f>
        <v>5.1651941213752906E-3</v>
      </c>
      <c r="K95" s="163">
        <v>12253</v>
      </c>
      <c r="L95" s="163">
        <v>0</v>
      </c>
      <c r="M95" s="163">
        <v>0</v>
      </c>
      <c r="N95" s="163">
        <v>13361</v>
      </c>
      <c r="O95" s="163">
        <v>8210</v>
      </c>
      <c r="P95" s="164">
        <f>IFERROR(O95/N95-1,"-")</f>
        <v>-0.38552503555123119</v>
      </c>
      <c r="Q95" s="165">
        <f t="shared" si="42"/>
        <v>-0.32996000979351992</v>
      </c>
      <c r="R95" s="164">
        <f>O95/O$9</f>
        <v>2.4506336126637759E-3</v>
      </c>
      <c r="S95" s="163">
        <v>19153</v>
      </c>
      <c r="T95" s="163">
        <v>8684</v>
      </c>
      <c r="U95" s="163">
        <v>11001</v>
      </c>
      <c r="V95" s="163">
        <v>16289</v>
      </c>
      <c r="W95" s="163">
        <v>12024</v>
      </c>
      <c r="X95" s="164">
        <f>IFERROR(W95/V95-1,"-")</f>
        <v>-0.261833138928111</v>
      </c>
      <c r="Y95" s="165">
        <f t="shared" si="43"/>
        <v>-0.37221323030334674</v>
      </c>
      <c r="Z95" s="164">
        <f t="shared" si="44"/>
        <v>5.9207838835842888E-3</v>
      </c>
    </row>
    <row r="96" spans="1:26" x14ac:dyDescent="0.25">
      <c r="A96" s="161" t="s">
        <v>100</v>
      </c>
      <c r="B96" s="162" t="s">
        <v>100</v>
      </c>
      <c r="C96" s="163">
        <v>2518</v>
      </c>
      <c r="D96" s="163">
        <v>0</v>
      </c>
      <c r="E96" s="163">
        <v>0</v>
      </c>
      <c r="F96" s="163">
        <v>1009</v>
      </c>
      <c r="G96" s="163">
        <v>1532</v>
      </c>
      <c r="H96" s="164">
        <f>IFERROR(G96/F96-1,"-")</f>
        <v>0.51833498513379594</v>
      </c>
      <c r="I96" s="165">
        <f t="shared" si="35"/>
        <v>-0.39158061953931689</v>
      </c>
      <c r="J96" s="164">
        <f>G96/G$9</f>
        <v>2.0747449905471802E-3</v>
      </c>
      <c r="K96" s="163">
        <v>15448</v>
      </c>
      <c r="L96" s="163">
        <v>0</v>
      </c>
      <c r="M96" s="163">
        <v>0</v>
      </c>
      <c r="N96" s="163">
        <v>16511</v>
      </c>
      <c r="O96" s="163">
        <v>24166</v>
      </c>
      <c r="P96" s="164">
        <f>IFERROR(O96/N96-1,"-")</f>
        <v>0.46363030706801522</v>
      </c>
      <c r="Q96" s="165">
        <f t="shared" si="42"/>
        <v>0.56434489901605378</v>
      </c>
      <c r="R96" s="164">
        <f>O96/O$9</f>
        <v>7.2133997422208053E-3</v>
      </c>
      <c r="S96" s="163">
        <v>17966</v>
      </c>
      <c r="T96" s="163">
        <v>7339</v>
      </c>
      <c r="U96" s="163">
        <v>10731</v>
      </c>
      <c r="V96" s="163">
        <v>17520</v>
      </c>
      <c r="W96" s="163">
        <v>25698</v>
      </c>
      <c r="X96" s="164">
        <f>IFERROR(W96/V96-1,"-")</f>
        <v>0.46678082191780823</v>
      </c>
      <c r="Y96" s="165">
        <f t="shared" si="43"/>
        <v>0.43036847378381382</v>
      </c>
      <c r="Z96" s="164">
        <f t="shared" si="44"/>
        <v>5.7754687623618765E-3</v>
      </c>
    </row>
    <row r="97" spans="1:26" x14ac:dyDescent="0.25">
      <c r="A97" s="1" t="s">
        <v>146</v>
      </c>
      <c r="B97" s="157" t="s">
        <v>107</v>
      </c>
      <c r="C97" s="158">
        <v>3981</v>
      </c>
      <c r="D97" s="158">
        <v>0</v>
      </c>
      <c r="E97" s="158">
        <v>0</v>
      </c>
      <c r="F97" s="158">
        <v>1194</v>
      </c>
      <c r="G97" s="158">
        <v>2261</v>
      </c>
      <c r="H97" s="159">
        <f>IFERROR(G97/F97-1,"-")</f>
        <v>0.89363484087102174</v>
      </c>
      <c r="I97" s="160">
        <f t="shared" si="35"/>
        <v>-0.43205224817884957</v>
      </c>
      <c r="J97" s="159">
        <f>G97/G$9</f>
        <v>3.0620094149002445E-3</v>
      </c>
      <c r="K97" s="158">
        <v>14787</v>
      </c>
      <c r="L97" s="158">
        <v>0</v>
      </c>
      <c r="M97" s="158">
        <v>0</v>
      </c>
      <c r="N97" s="158">
        <v>16482</v>
      </c>
      <c r="O97" s="158">
        <v>18174</v>
      </c>
      <c r="P97" s="159">
        <f>IFERROR(O97/N97-1,"-")</f>
        <v>0.10265744448489267</v>
      </c>
      <c r="Q97" s="160">
        <f t="shared" si="42"/>
        <v>0.22905254615540671</v>
      </c>
      <c r="R97" s="159">
        <f>O97/O$9</f>
        <v>5.4248252468393991E-3</v>
      </c>
      <c r="S97" s="158">
        <v>18768</v>
      </c>
      <c r="T97" s="158">
        <v>8198</v>
      </c>
      <c r="U97" s="158">
        <v>11712</v>
      </c>
      <c r="V97" s="158">
        <v>17676</v>
      </c>
      <c r="W97" s="158">
        <v>20435</v>
      </c>
      <c r="X97" s="159">
        <f>IFERROR(W97/V97-1,"-")</f>
        <v>0.15608735007920349</v>
      </c>
      <c r="Y97" s="160">
        <f t="shared" si="43"/>
        <v>8.882139812446721E-2</v>
      </c>
      <c r="Z97" s="159">
        <f t="shared" si="44"/>
        <v>6.3034470361366416E-3</v>
      </c>
    </row>
    <row r="98" spans="1:26" x14ac:dyDescent="0.25">
      <c r="A98" s="161" t="s">
        <v>110</v>
      </c>
      <c r="B98" s="162" t="s">
        <v>110</v>
      </c>
      <c r="C98" s="163">
        <v>210</v>
      </c>
      <c r="D98" s="163">
        <v>0</v>
      </c>
      <c r="E98" s="163">
        <v>0</v>
      </c>
      <c r="F98" s="163">
        <v>50</v>
      </c>
      <c r="G98" s="163">
        <v>173</v>
      </c>
      <c r="H98" s="164">
        <f t="shared" ref="H98:H105" si="45">IFERROR(G98/F98-1,"-")</f>
        <v>2.46</v>
      </c>
      <c r="I98" s="165">
        <f t="shared" si="35"/>
        <v>-0.17619047619047623</v>
      </c>
      <c r="J98" s="164">
        <f t="shared" ref="J98:J105" si="46">G98/G$9</f>
        <v>2.3428908835813458E-4</v>
      </c>
      <c r="K98" s="163">
        <v>2211</v>
      </c>
      <c r="L98" s="163">
        <v>0</v>
      </c>
      <c r="M98" s="163">
        <v>0</v>
      </c>
      <c r="N98" s="163">
        <v>2353</v>
      </c>
      <c r="O98" s="163">
        <v>2622</v>
      </c>
      <c r="P98" s="164">
        <f t="shared" ref="P98:P105" si="47">IFERROR(O98/N98-1,"-")</f>
        <v>0.11432214194645129</v>
      </c>
      <c r="Q98" s="165">
        <f t="shared" si="42"/>
        <v>0.18588873812754403</v>
      </c>
      <c r="R98" s="164">
        <f t="shared" ref="R98:R105" si="48">O98/O$9</f>
        <v>7.8265058859980764E-4</v>
      </c>
      <c r="S98" s="163">
        <v>2421</v>
      </c>
      <c r="T98" s="163">
        <v>1288</v>
      </c>
      <c r="U98" s="163">
        <v>921</v>
      </c>
      <c r="V98" s="163">
        <v>2403</v>
      </c>
      <c r="W98" s="163">
        <v>2795</v>
      </c>
      <c r="X98" s="164">
        <f t="shared" ref="X98:X105" si="49">IFERROR(W98/V98-1,"-")</f>
        <v>0.16312942155638788</v>
      </c>
      <c r="Y98" s="165">
        <f t="shared" si="43"/>
        <v>0.15448161916563397</v>
      </c>
      <c r="Z98" s="164">
        <f t="shared" si="44"/>
        <v>4.9568602461422869E-4</v>
      </c>
    </row>
    <row r="99" spans="1:26" x14ac:dyDescent="0.25">
      <c r="A99" s="161" t="s">
        <v>113</v>
      </c>
      <c r="B99" s="162" t="s">
        <v>113</v>
      </c>
      <c r="C99" s="163">
        <v>551</v>
      </c>
      <c r="D99" s="163">
        <v>0</v>
      </c>
      <c r="E99" s="163">
        <v>0</v>
      </c>
      <c r="F99" s="163">
        <v>194</v>
      </c>
      <c r="G99" s="163">
        <v>319</v>
      </c>
      <c r="H99" s="164">
        <f t="shared" si="45"/>
        <v>0.64432989690721643</v>
      </c>
      <c r="I99" s="165">
        <f t="shared" si="35"/>
        <v>-0.42105263157894735</v>
      </c>
      <c r="J99" s="164">
        <f t="shared" si="46"/>
        <v>4.3201282766615567E-4</v>
      </c>
      <c r="K99" s="163">
        <v>3354</v>
      </c>
      <c r="L99" s="163">
        <v>0</v>
      </c>
      <c r="M99" s="163">
        <v>0</v>
      </c>
      <c r="N99" s="163">
        <v>3288</v>
      </c>
      <c r="O99" s="163">
        <v>3495</v>
      </c>
      <c r="P99" s="164">
        <f t="shared" si="47"/>
        <v>6.2956204379561953E-2</v>
      </c>
      <c r="Q99" s="165">
        <f t="shared" si="42"/>
        <v>4.2039355992844474E-2</v>
      </c>
      <c r="R99" s="164">
        <f t="shared" si="48"/>
        <v>1.043235624392192E-3</v>
      </c>
      <c r="S99" s="163">
        <v>3905</v>
      </c>
      <c r="T99" s="163">
        <v>1481</v>
      </c>
      <c r="U99" s="163">
        <v>2395</v>
      </c>
      <c r="V99" s="163">
        <v>3482</v>
      </c>
      <c r="W99" s="163">
        <v>3814</v>
      </c>
      <c r="X99" s="164">
        <f t="shared" si="49"/>
        <v>9.5347501435956383E-2</v>
      </c>
      <c r="Y99" s="165">
        <f t="shared" si="43"/>
        <v>-2.3303457106274017E-2</v>
      </c>
      <c r="Z99" s="164">
        <f t="shared" si="44"/>
        <v>1.2889989456580648E-3</v>
      </c>
    </row>
    <row r="100" spans="1:26" x14ac:dyDescent="0.25">
      <c r="A100" s="161" t="s">
        <v>116</v>
      </c>
      <c r="B100" s="162" t="s">
        <v>116</v>
      </c>
      <c r="C100" s="163">
        <v>1170</v>
      </c>
      <c r="D100" s="163">
        <v>0</v>
      </c>
      <c r="E100" s="163">
        <v>0</v>
      </c>
      <c r="F100" s="163">
        <v>346</v>
      </c>
      <c r="G100" s="163">
        <v>771</v>
      </c>
      <c r="H100" s="164">
        <f t="shared" si="45"/>
        <v>1.2283236994219653</v>
      </c>
      <c r="I100" s="165">
        <f t="shared" si="35"/>
        <v>-0.34102564102564104</v>
      </c>
      <c r="J100" s="164">
        <f t="shared" si="46"/>
        <v>1.0441438562087963E-3</v>
      </c>
      <c r="K100" s="163">
        <v>2684</v>
      </c>
      <c r="L100" s="163">
        <v>0</v>
      </c>
      <c r="M100" s="163">
        <v>0</v>
      </c>
      <c r="N100" s="163">
        <v>3066</v>
      </c>
      <c r="O100" s="163">
        <v>3114</v>
      </c>
      <c r="P100" s="164">
        <f t="shared" si="47"/>
        <v>1.5655577299412915E-2</v>
      </c>
      <c r="Q100" s="165">
        <f t="shared" si="42"/>
        <v>0.16020864381520128</v>
      </c>
      <c r="R100" s="164">
        <f t="shared" si="48"/>
        <v>9.2950950911510339E-4</v>
      </c>
      <c r="S100" s="163">
        <v>3854</v>
      </c>
      <c r="T100" s="163">
        <v>1974</v>
      </c>
      <c r="U100" s="163">
        <v>3541</v>
      </c>
      <c r="V100" s="163">
        <v>3412</v>
      </c>
      <c r="W100" s="163">
        <v>3885</v>
      </c>
      <c r="X100" s="164">
        <f t="shared" si="49"/>
        <v>0.13862837045720977</v>
      </c>
      <c r="Y100" s="165">
        <f t="shared" si="43"/>
        <v>8.0435910742087113E-3</v>
      </c>
      <c r="Z100" s="164">
        <f t="shared" si="44"/>
        <v>1.905780904624304E-3</v>
      </c>
    </row>
    <row r="101" spans="1:26" x14ac:dyDescent="0.25">
      <c r="A101" s="161" t="s">
        <v>123</v>
      </c>
      <c r="B101" s="162" t="s">
        <v>123</v>
      </c>
      <c r="C101" s="163">
        <v>56</v>
      </c>
      <c r="D101" s="163">
        <v>0</v>
      </c>
      <c r="E101" s="163">
        <v>0</v>
      </c>
      <c r="F101" s="163">
        <v>32</v>
      </c>
      <c r="G101" s="163">
        <v>58</v>
      </c>
      <c r="H101" s="164">
        <f t="shared" si="45"/>
        <v>0.8125</v>
      </c>
      <c r="I101" s="165">
        <f t="shared" si="35"/>
        <v>3.5714285714285809E-2</v>
      </c>
      <c r="J101" s="164">
        <f t="shared" si="46"/>
        <v>7.8547786848391936E-5</v>
      </c>
      <c r="K101" s="163">
        <v>643</v>
      </c>
      <c r="L101" s="163">
        <v>0</v>
      </c>
      <c r="M101" s="163">
        <v>0</v>
      </c>
      <c r="N101" s="163">
        <v>1140</v>
      </c>
      <c r="O101" s="163">
        <v>880</v>
      </c>
      <c r="P101" s="164">
        <f t="shared" si="47"/>
        <v>-0.22807017543859653</v>
      </c>
      <c r="Q101" s="165">
        <f t="shared" si="42"/>
        <v>0.36858475894245712</v>
      </c>
      <c r="R101" s="164">
        <f t="shared" si="48"/>
        <v>2.6267449197857768E-4</v>
      </c>
      <c r="S101" s="163">
        <v>699</v>
      </c>
      <c r="T101" s="163">
        <v>323</v>
      </c>
      <c r="U101" s="163">
        <v>432</v>
      </c>
      <c r="V101" s="163">
        <v>1172</v>
      </c>
      <c r="W101" s="163">
        <v>938</v>
      </c>
      <c r="X101" s="164">
        <f t="shared" si="49"/>
        <v>-0.19965870307167233</v>
      </c>
      <c r="Y101" s="165">
        <f t="shared" si="43"/>
        <v>0.3419170243204579</v>
      </c>
      <c r="Z101" s="164">
        <f t="shared" si="44"/>
        <v>2.3250419395585972E-4</v>
      </c>
    </row>
    <row r="102" spans="1:26" x14ac:dyDescent="0.25">
      <c r="A102" s="161" t="s">
        <v>119</v>
      </c>
      <c r="B102" s="162" t="s">
        <v>119</v>
      </c>
      <c r="C102" s="163">
        <v>106</v>
      </c>
      <c r="D102" s="163">
        <v>0</v>
      </c>
      <c r="E102" s="163">
        <v>0</v>
      </c>
      <c r="F102" s="163">
        <v>15</v>
      </c>
      <c r="G102" s="163">
        <v>87</v>
      </c>
      <c r="H102" s="164">
        <f t="shared" si="45"/>
        <v>4.8</v>
      </c>
      <c r="I102" s="165">
        <f t="shared" si="35"/>
        <v>-0.17924528301886788</v>
      </c>
      <c r="J102" s="164">
        <f t="shared" si="46"/>
        <v>1.178216802725879E-4</v>
      </c>
      <c r="K102" s="163">
        <v>413</v>
      </c>
      <c r="L102" s="163">
        <v>0</v>
      </c>
      <c r="M102" s="163">
        <v>0</v>
      </c>
      <c r="N102" s="163">
        <v>667</v>
      </c>
      <c r="O102" s="163">
        <v>563</v>
      </c>
      <c r="P102" s="164">
        <f t="shared" si="47"/>
        <v>-0.15592203898050971</v>
      </c>
      <c r="Q102" s="165">
        <f t="shared" si="42"/>
        <v>0.36319612590799033</v>
      </c>
      <c r="R102" s="164">
        <f t="shared" si="48"/>
        <v>1.6805197611811278E-4</v>
      </c>
      <c r="S102" s="163">
        <v>519</v>
      </c>
      <c r="T102" s="163">
        <v>351</v>
      </c>
      <c r="U102" s="163">
        <v>507</v>
      </c>
      <c r="V102" s="163">
        <v>682</v>
      </c>
      <c r="W102" s="163">
        <v>650</v>
      </c>
      <c r="X102" s="164">
        <f t="shared" si="49"/>
        <v>-4.692082111436946E-2</v>
      </c>
      <c r="Y102" s="165">
        <f t="shared" si="43"/>
        <v>0.25240847784200393</v>
      </c>
      <c r="Z102" s="164">
        <f t="shared" si="44"/>
        <v>2.728695054065298E-4</v>
      </c>
    </row>
    <row r="103" spans="1:26" x14ac:dyDescent="0.25">
      <c r="A103" s="161" t="s">
        <v>128</v>
      </c>
      <c r="B103" s="162" t="s">
        <v>128</v>
      </c>
      <c r="C103" s="163">
        <v>42</v>
      </c>
      <c r="D103" s="163">
        <v>0</v>
      </c>
      <c r="E103" s="163">
        <v>0</v>
      </c>
      <c r="F103" s="163">
        <v>10</v>
      </c>
      <c r="G103" s="163">
        <v>22</v>
      </c>
      <c r="H103" s="164">
        <f t="shared" si="45"/>
        <v>1.2000000000000002</v>
      </c>
      <c r="I103" s="165">
        <f t="shared" si="35"/>
        <v>-0.47619047619047616</v>
      </c>
      <c r="J103" s="164">
        <f t="shared" si="46"/>
        <v>2.9793988114907287E-5</v>
      </c>
      <c r="K103" s="163">
        <v>113</v>
      </c>
      <c r="L103" s="163">
        <v>0</v>
      </c>
      <c r="M103" s="163">
        <v>0</v>
      </c>
      <c r="N103" s="163">
        <v>260</v>
      </c>
      <c r="O103" s="163">
        <v>131</v>
      </c>
      <c r="P103" s="164">
        <f t="shared" si="47"/>
        <v>-0.49615384615384617</v>
      </c>
      <c r="Q103" s="165">
        <f t="shared" si="42"/>
        <v>0.15929203539823011</v>
      </c>
      <c r="R103" s="164">
        <f t="shared" si="48"/>
        <v>3.9102680055901911E-5</v>
      </c>
      <c r="S103" s="163">
        <v>155</v>
      </c>
      <c r="T103" s="163">
        <v>124</v>
      </c>
      <c r="U103" s="163">
        <v>105</v>
      </c>
      <c r="V103" s="163">
        <v>270</v>
      </c>
      <c r="W103" s="163">
        <v>153</v>
      </c>
      <c r="X103" s="164">
        <f t="shared" si="49"/>
        <v>-0.43333333333333335</v>
      </c>
      <c r="Y103" s="165">
        <f t="shared" si="43"/>
        <v>-1.2903225806451646E-2</v>
      </c>
      <c r="Z103" s="164">
        <f t="shared" si="44"/>
        <v>5.651143603093813E-5</v>
      </c>
    </row>
    <row r="104" spans="1:26" x14ac:dyDescent="0.25">
      <c r="A104" s="161" t="s">
        <v>131</v>
      </c>
      <c r="B104" s="162" t="s">
        <v>131</v>
      </c>
      <c r="C104" s="163">
        <v>60</v>
      </c>
      <c r="D104" s="163">
        <v>0</v>
      </c>
      <c r="E104" s="163">
        <v>0</v>
      </c>
      <c r="F104" s="163">
        <v>11</v>
      </c>
      <c r="G104" s="163">
        <v>10</v>
      </c>
      <c r="H104" s="164">
        <f t="shared" si="45"/>
        <v>-9.0909090909090939E-2</v>
      </c>
      <c r="I104" s="165">
        <f t="shared" si="35"/>
        <v>-0.83333333333333337</v>
      </c>
      <c r="J104" s="164">
        <f t="shared" si="46"/>
        <v>1.3542721870412402E-5</v>
      </c>
      <c r="K104" s="163">
        <v>211</v>
      </c>
      <c r="L104" s="163">
        <v>0</v>
      </c>
      <c r="M104" s="163">
        <v>0</v>
      </c>
      <c r="N104" s="163">
        <v>157</v>
      </c>
      <c r="O104" s="163">
        <v>260</v>
      </c>
      <c r="P104" s="164">
        <f t="shared" si="47"/>
        <v>0.65605095541401282</v>
      </c>
      <c r="Q104" s="165">
        <f t="shared" si="42"/>
        <v>0.23222748815165883</v>
      </c>
      <c r="R104" s="164">
        <f t="shared" si="48"/>
        <v>7.7608372630034325E-5</v>
      </c>
      <c r="S104" s="163">
        <v>271</v>
      </c>
      <c r="T104" s="163">
        <v>89</v>
      </c>
      <c r="U104" s="163">
        <v>96</v>
      </c>
      <c r="V104" s="163">
        <v>168</v>
      </c>
      <c r="W104" s="163">
        <v>270</v>
      </c>
      <c r="X104" s="164">
        <f t="shared" si="49"/>
        <v>0.60714285714285721</v>
      </c>
      <c r="Y104" s="165">
        <f t="shared" si="43"/>
        <v>-3.6900369003689537E-3</v>
      </c>
      <c r="Z104" s="164">
        <f t="shared" si="44"/>
        <v>5.1667598656857714E-5</v>
      </c>
    </row>
    <row r="105" spans="1:26" x14ac:dyDescent="0.25">
      <c r="A105" s="167" t="s">
        <v>145</v>
      </c>
      <c r="B105" s="168" t="s">
        <v>145</v>
      </c>
      <c r="C105" s="169">
        <f>C97-SUM(C98:C104)</f>
        <v>1786</v>
      </c>
      <c r="D105" s="169">
        <f>D97-SUM(D98:D104)</f>
        <v>0</v>
      </c>
      <c r="E105" s="169">
        <f>E97-SUM(E98:E104)</f>
        <v>0</v>
      </c>
      <c r="F105" s="169">
        <f>F97-SUM(F98:F104)</f>
        <v>536</v>
      </c>
      <c r="G105" s="169">
        <f>G97-SUM(G98:G104)</f>
        <v>821</v>
      </c>
      <c r="H105" s="170">
        <f t="shared" si="45"/>
        <v>0.53171641791044766</v>
      </c>
      <c r="I105" s="171">
        <f t="shared" si="35"/>
        <v>-0.54031354983202684</v>
      </c>
      <c r="J105" s="170">
        <f t="shared" si="46"/>
        <v>1.1118574655608583E-3</v>
      </c>
      <c r="K105" s="169">
        <f>K97-SUM(K98:K104)</f>
        <v>5158</v>
      </c>
      <c r="L105" s="169">
        <f>L97-SUM(L98:L104)</f>
        <v>0</v>
      </c>
      <c r="M105" s="169">
        <f>M97-SUM(M98:M104)</f>
        <v>0</v>
      </c>
      <c r="N105" s="169">
        <f>N97-SUM(N98:N104)</f>
        <v>5551</v>
      </c>
      <c r="O105" s="169">
        <f>O97-SUM(O98:O104)</f>
        <v>7109</v>
      </c>
      <c r="P105" s="170">
        <f t="shared" si="47"/>
        <v>0.28067014952260849</v>
      </c>
      <c r="Q105" s="171">
        <f t="shared" si="42"/>
        <v>0.3782473827064754</v>
      </c>
      <c r="R105" s="170">
        <f t="shared" si="48"/>
        <v>2.1219920039496692E-3</v>
      </c>
      <c r="S105" s="169">
        <f>S97-SUM(S98:S104)</f>
        <v>6944</v>
      </c>
      <c r="T105" s="169">
        <f>T97-SUM(T98:T104)</f>
        <v>2568</v>
      </c>
      <c r="U105" s="169">
        <f>U97-SUM(U98:U104)</f>
        <v>3715</v>
      </c>
      <c r="V105" s="169">
        <f>V97-SUM(V98:V104)</f>
        <v>6087</v>
      </c>
      <c r="W105" s="169">
        <f>W97-SUM(W98:W104)</f>
        <v>7930</v>
      </c>
      <c r="X105" s="170">
        <f t="shared" si="49"/>
        <v>0.30277640873993761</v>
      </c>
      <c r="Y105" s="171">
        <f t="shared" si="43"/>
        <v>0.14199308755760365</v>
      </c>
      <c r="Z105" s="170">
        <f t="shared" si="44"/>
        <v>1.9994284271898587E-3</v>
      </c>
    </row>
    <row r="106" spans="1:26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</row>
    <row r="107" spans="1:26" x14ac:dyDescent="0.25">
      <c r="A107" s="1" t="s">
        <v>0</v>
      </c>
      <c r="B107" s="154" t="s">
        <v>68</v>
      </c>
      <c r="C107" s="176">
        <f>C108+C111</f>
        <v>0</v>
      </c>
      <c r="D107" s="176">
        <f>D108+D111</f>
        <v>0</v>
      </c>
      <c r="E107" s="176">
        <f>E108+E111</f>
        <v>0</v>
      </c>
      <c r="F107" s="176">
        <f>F108+F111</f>
        <v>0</v>
      </c>
      <c r="G107" s="176">
        <f>G108+G111</f>
        <v>0</v>
      </c>
      <c r="H107" s="177" t="str">
        <f>IFERROR(G107/F107-1,"-")</f>
        <v>-</v>
      </c>
      <c r="I107" s="177" t="str">
        <f t="shared" si="35"/>
        <v>-</v>
      </c>
      <c r="J107" s="177">
        <f>G107/G$9</f>
        <v>0</v>
      </c>
      <c r="K107" s="176">
        <f>K108+K111</f>
        <v>82594</v>
      </c>
      <c r="L107" s="176">
        <f>L108+L111</f>
        <v>0</v>
      </c>
      <c r="M107" s="176">
        <f>M108+M111</f>
        <v>0</v>
      </c>
      <c r="N107" s="176">
        <f>N108+N111</f>
        <v>0</v>
      </c>
      <c r="O107" s="176">
        <f>O108+O111</f>
        <v>0</v>
      </c>
      <c r="P107" s="177" t="str">
        <f>IFERROR(O107/N107-1,"-")</f>
        <v>-</v>
      </c>
      <c r="Q107" s="177">
        <f t="shared" si="42"/>
        <v>-1</v>
      </c>
      <c r="R107" s="177">
        <f>O107/O$9</f>
        <v>0</v>
      </c>
      <c r="S107" s="176">
        <f>S108+S111</f>
        <v>82594</v>
      </c>
      <c r="T107" s="176">
        <f>T108+T111</f>
        <v>63499</v>
      </c>
      <c r="U107" s="176">
        <f>U108+U111</f>
        <v>95997</v>
      </c>
      <c r="V107" s="176">
        <f>V108+V111</f>
        <v>169794</v>
      </c>
      <c r="W107" s="176">
        <f>W108+W111</f>
        <v>220761</v>
      </c>
      <c r="X107" s="177">
        <f>IFERROR(W107/V107-1,"-")</f>
        <v>0.3001696173009647</v>
      </c>
      <c r="Y107" s="177">
        <f t="shared" si="43"/>
        <v>1.6728454851441992</v>
      </c>
      <c r="Z107" s="177">
        <f t="shared" ref="Z107:Z119" si="50">U107/U$9</f>
        <v>5.166598404439969E-2</v>
      </c>
    </row>
    <row r="108" spans="1:26" x14ac:dyDescent="0.25">
      <c r="A108" s="1" t="s">
        <v>96</v>
      </c>
      <c r="B108" s="157" t="s">
        <v>97</v>
      </c>
      <c r="C108" s="158">
        <v>0</v>
      </c>
      <c r="D108" s="158">
        <v>0</v>
      </c>
      <c r="E108" s="158">
        <v>0</v>
      </c>
      <c r="F108" s="158">
        <v>0</v>
      </c>
      <c r="G108" s="158">
        <v>0</v>
      </c>
      <c r="H108" s="159" t="str">
        <f>IFERROR(G108/F108-1,"-")</f>
        <v>-</v>
      </c>
      <c r="I108" s="160" t="str">
        <f t="shared" si="35"/>
        <v>-</v>
      </c>
      <c r="J108" s="159">
        <f>G108/G$9</f>
        <v>0</v>
      </c>
      <c r="K108" s="158">
        <v>17569</v>
      </c>
      <c r="L108" s="158">
        <v>0</v>
      </c>
      <c r="M108" s="158">
        <v>0</v>
      </c>
      <c r="N108" s="158">
        <v>0</v>
      </c>
      <c r="O108" s="158">
        <v>0</v>
      </c>
      <c r="P108" s="159" t="str">
        <f>IFERROR(O108/N108-1,"-")</f>
        <v>-</v>
      </c>
      <c r="Q108" s="160">
        <f t="shared" si="42"/>
        <v>-1</v>
      </c>
      <c r="R108" s="159">
        <f>O108/O$9</f>
        <v>0</v>
      </c>
      <c r="S108" s="158">
        <v>17569</v>
      </c>
      <c r="T108" s="158">
        <v>28387</v>
      </c>
      <c r="U108" s="158">
        <v>39659</v>
      </c>
      <c r="V108" s="158">
        <v>41132</v>
      </c>
      <c r="W108" s="158">
        <v>48543</v>
      </c>
      <c r="X108" s="159">
        <f>IFERROR(W108/V108-1,"-")</f>
        <v>0.18017601867159394</v>
      </c>
      <c r="Y108" s="160">
        <f t="shared" si="43"/>
        <v>1.7629916329899253</v>
      </c>
      <c r="Z108" s="159">
        <f t="shared" si="50"/>
        <v>2.134463849096167E-2</v>
      </c>
    </row>
    <row r="109" spans="1:26" x14ac:dyDescent="0.25">
      <c r="A109" s="161" t="s">
        <v>103</v>
      </c>
      <c r="B109" s="162" t="s">
        <v>103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4" t="str">
        <f>IFERROR(G109/F109-1,"-")</f>
        <v>-</v>
      </c>
      <c r="I109" s="165" t="str">
        <f t="shared" si="35"/>
        <v>-</v>
      </c>
      <c r="J109" s="164">
        <f>G109/G$9</f>
        <v>0</v>
      </c>
      <c r="K109" s="163">
        <v>3028</v>
      </c>
      <c r="L109" s="163">
        <v>0</v>
      </c>
      <c r="M109" s="163">
        <v>0</v>
      </c>
      <c r="N109" s="163">
        <v>0</v>
      </c>
      <c r="O109" s="163">
        <v>0</v>
      </c>
      <c r="P109" s="164" t="str">
        <f>IFERROR(O109/N109-1,"-")</f>
        <v>-</v>
      </c>
      <c r="Q109" s="165">
        <f t="shared" si="42"/>
        <v>-1</v>
      </c>
      <c r="R109" s="164">
        <f>O109/O$9</f>
        <v>0</v>
      </c>
      <c r="S109" s="163">
        <v>3028</v>
      </c>
      <c r="T109" s="163">
        <v>3383</v>
      </c>
      <c r="U109" s="163">
        <v>20351</v>
      </c>
      <c r="V109" s="163">
        <v>11031</v>
      </c>
      <c r="W109" s="163">
        <v>14560</v>
      </c>
      <c r="X109" s="164">
        <f>IFERROR(W109/V109-1,"-")</f>
        <v>0.31991659867645716</v>
      </c>
      <c r="Y109" s="165">
        <f t="shared" si="43"/>
        <v>3.8084544253632764</v>
      </c>
      <c r="Z109" s="164">
        <f t="shared" si="50"/>
        <v>1.0952992711101161E-2</v>
      </c>
    </row>
    <row r="110" spans="1:26" x14ac:dyDescent="0.25">
      <c r="A110" s="161" t="s">
        <v>100</v>
      </c>
      <c r="B110" s="162" t="s">
        <v>100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4" t="str">
        <f>IFERROR(G110/F110-1,"-")</f>
        <v>-</v>
      </c>
      <c r="I110" s="165" t="str">
        <f t="shared" si="35"/>
        <v>-</v>
      </c>
      <c r="J110" s="164">
        <f>G110/G$9</f>
        <v>0</v>
      </c>
      <c r="K110" s="163">
        <v>14541</v>
      </c>
      <c r="L110" s="163">
        <v>0</v>
      </c>
      <c r="M110" s="163">
        <v>0</v>
      </c>
      <c r="N110" s="163">
        <v>0</v>
      </c>
      <c r="O110" s="163">
        <v>0</v>
      </c>
      <c r="P110" s="164" t="str">
        <f>IFERROR(O110/N110-1,"-")</f>
        <v>-</v>
      </c>
      <c r="Q110" s="165">
        <f t="shared" si="42"/>
        <v>-1</v>
      </c>
      <c r="R110" s="164">
        <f>O110/O$9</f>
        <v>0</v>
      </c>
      <c r="S110" s="163">
        <v>14541</v>
      </c>
      <c r="T110" s="163">
        <v>25004</v>
      </c>
      <c r="U110" s="163">
        <v>19308</v>
      </c>
      <c r="V110" s="163">
        <v>30101</v>
      </c>
      <c r="W110" s="163">
        <v>33983</v>
      </c>
      <c r="X110" s="164">
        <f>IFERROR(W110/V110-1,"-")</f>
        <v>0.12896581508919969</v>
      </c>
      <c r="Y110" s="165">
        <f t="shared" si="43"/>
        <v>1.337046970634757</v>
      </c>
      <c r="Z110" s="164">
        <f t="shared" si="50"/>
        <v>1.0391645779860507E-2</v>
      </c>
    </row>
    <row r="111" spans="1:26" x14ac:dyDescent="0.25">
      <c r="A111" s="1" t="s">
        <v>146</v>
      </c>
      <c r="B111" s="157" t="s">
        <v>107</v>
      </c>
      <c r="C111" s="158">
        <v>0</v>
      </c>
      <c r="D111" s="158">
        <v>0</v>
      </c>
      <c r="E111" s="158">
        <v>0</v>
      </c>
      <c r="F111" s="158">
        <v>0</v>
      </c>
      <c r="G111" s="158">
        <v>0</v>
      </c>
      <c r="H111" s="159" t="str">
        <f>IFERROR(G111/F111-1,"-")</f>
        <v>-</v>
      </c>
      <c r="I111" s="160" t="str">
        <f t="shared" si="35"/>
        <v>-</v>
      </c>
      <c r="J111" s="159">
        <f>G111/G$9</f>
        <v>0</v>
      </c>
      <c r="K111" s="158">
        <v>65025</v>
      </c>
      <c r="L111" s="158">
        <v>0</v>
      </c>
      <c r="M111" s="158">
        <v>0</v>
      </c>
      <c r="N111" s="158">
        <v>0</v>
      </c>
      <c r="O111" s="158">
        <v>0</v>
      </c>
      <c r="P111" s="159" t="str">
        <f>IFERROR(O111/N111-1,"-")</f>
        <v>-</v>
      </c>
      <c r="Q111" s="160">
        <f t="shared" si="42"/>
        <v>-1</v>
      </c>
      <c r="R111" s="159">
        <f>O111/O$9</f>
        <v>0</v>
      </c>
      <c r="S111" s="158">
        <v>65025</v>
      </c>
      <c r="T111" s="158">
        <v>35112</v>
      </c>
      <c r="U111" s="158">
        <v>56338</v>
      </c>
      <c r="V111" s="158">
        <v>128662</v>
      </c>
      <c r="W111" s="158">
        <v>172218</v>
      </c>
      <c r="X111" s="159">
        <f>IFERROR(W111/V111-1,"-")</f>
        <v>0.3385304130201614</v>
      </c>
      <c r="Y111" s="160">
        <f t="shared" si="43"/>
        <v>1.648489042675894</v>
      </c>
      <c r="Z111" s="159">
        <f t="shared" si="50"/>
        <v>3.0321345553438021E-2</v>
      </c>
    </row>
    <row r="112" spans="1:26" x14ac:dyDescent="0.25">
      <c r="A112" s="161" t="s">
        <v>110</v>
      </c>
      <c r="B112" s="162" t="s">
        <v>110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4" t="str">
        <f t="shared" ref="H112:H119" si="51">IFERROR(G112/F112-1,"-")</f>
        <v>-</v>
      </c>
      <c r="I112" s="165" t="str">
        <f t="shared" si="35"/>
        <v>-</v>
      </c>
      <c r="J112" s="164">
        <f t="shared" ref="J112:J119" si="52">G112/G$9</f>
        <v>0</v>
      </c>
      <c r="K112" s="163">
        <v>36612</v>
      </c>
      <c r="L112" s="163">
        <v>0</v>
      </c>
      <c r="M112" s="163">
        <v>0</v>
      </c>
      <c r="N112" s="163">
        <v>0</v>
      </c>
      <c r="O112" s="163">
        <v>0</v>
      </c>
      <c r="P112" s="164" t="str">
        <f t="shared" ref="P112:P119" si="53">IFERROR(O112/N112-1,"-")</f>
        <v>-</v>
      </c>
      <c r="Q112" s="165">
        <f t="shared" si="42"/>
        <v>-1</v>
      </c>
      <c r="R112" s="164">
        <f t="shared" ref="R112:R119" si="54">O112/O$9</f>
        <v>0</v>
      </c>
      <c r="S112" s="163">
        <v>36612</v>
      </c>
      <c r="T112" s="163">
        <v>20258</v>
      </c>
      <c r="U112" s="163">
        <v>23009</v>
      </c>
      <c r="V112" s="163">
        <v>77726</v>
      </c>
      <c r="W112" s="163">
        <v>113230</v>
      </c>
      <c r="X112" s="164">
        <f t="shared" ref="X112:X119" si="55">IFERROR(W112/V112-1,"-")</f>
        <v>0.45678408769266388</v>
      </c>
      <c r="Y112" s="165">
        <f t="shared" si="43"/>
        <v>2.0927018463891622</v>
      </c>
      <c r="Z112" s="164">
        <f t="shared" si="50"/>
        <v>1.2383539348912908E-2</v>
      </c>
    </row>
    <row r="113" spans="1:26" x14ac:dyDescent="0.25">
      <c r="A113" s="161" t="s">
        <v>113</v>
      </c>
      <c r="B113" s="162" t="s">
        <v>113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4" t="str">
        <f t="shared" si="51"/>
        <v>-</v>
      </c>
      <c r="I113" s="165" t="str">
        <f t="shared" si="35"/>
        <v>-</v>
      </c>
      <c r="J113" s="164">
        <f t="shared" si="52"/>
        <v>0</v>
      </c>
      <c r="K113" s="163">
        <v>4407</v>
      </c>
      <c r="L113" s="163">
        <v>0</v>
      </c>
      <c r="M113" s="163">
        <v>0</v>
      </c>
      <c r="N113" s="163">
        <v>0</v>
      </c>
      <c r="O113" s="163">
        <v>0</v>
      </c>
      <c r="P113" s="164" t="str">
        <f t="shared" si="53"/>
        <v>-</v>
      </c>
      <c r="Q113" s="165">
        <f t="shared" si="42"/>
        <v>-1</v>
      </c>
      <c r="R113" s="164">
        <f t="shared" si="54"/>
        <v>0</v>
      </c>
      <c r="S113" s="163">
        <v>4407</v>
      </c>
      <c r="T113" s="163">
        <v>2717</v>
      </c>
      <c r="U113" s="163">
        <v>6854</v>
      </c>
      <c r="V113" s="163">
        <v>5917</v>
      </c>
      <c r="W113" s="163">
        <v>7594</v>
      </c>
      <c r="X113" s="164">
        <f t="shared" si="55"/>
        <v>0.28342065235761371</v>
      </c>
      <c r="Y113" s="165">
        <f t="shared" si="43"/>
        <v>0.72316768776945772</v>
      </c>
      <c r="Z113" s="164">
        <f t="shared" si="50"/>
        <v>3.6888512624385708E-3</v>
      </c>
    </row>
    <row r="114" spans="1:26" x14ac:dyDescent="0.25">
      <c r="A114" s="161" t="s">
        <v>116</v>
      </c>
      <c r="B114" s="162" t="s">
        <v>116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4" t="str">
        <f t="shared" si="51"/>
        <v>-</v>
      </c>
      <c r="I114" s="165" t="str">
        <f t="shared" si="35"/>
        <v>-</v>
      </c>
      <c r="J114" s="164">
        <f t="shared" si="52"/>
        <v>0</v>
      </c>
      <c r="K114" s="163">
        <v>8908</v>
      </c>
      <c r="L114" s="163">
        <v>0</v>
      </c>
      <c r="M114" s="163">
        <v>0</v>
      </c>
      <c r="N114" s="163">
        <v>0</v>
      </c>
      <c r="O114" s="163">
        <v>0</v>
      </c>
      <c r="P114" s="164" t="str">
        <f t="shared" si="53"/>
        <v>-</v>
      </c>
      <c r="Q114" s="165">
        <f t="shared" si="42"/>
        <v>-1</v>
      </c>
      <c r="R114" s="164">
        <f t="shared" si="54"/>
        <v>0</v>
      </c>
      <c r="S114" s="163">
        <v>8908</v>
      </c>
      <c r="T114" s="163">
        <v>1871</v>
      </c>
      <c r="U114" s="163">
        <v>6300</v>
      </c>
      <c r="V114" s="163">
        <v>8638</v>
      </c>
      <c r="W114" s="163">
        <v>12056</v>
      </c>
      <c r="X114" s="164">
        <f t="shared" si="55"/>
        <v>0.39569344755730484</v>
      </c>
      <c r="Y114" s="165">
        <f t="shared" si="43"/>
        <v>0.35339021104625057</v>
      </c>
      <c r="Z114" s="164">
        <f t="shared" si="50"/>
        <v>3.3906861618562874E-3</v>
      </c>
    </row>
    <row r="115" spans="1:26" x14ac:dyDescent="0.25">
      <c r="A115" s="161" t="s">
        <v>123</v>
      </c>
      <c r="B115" s="162" t="s">
        <v>123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4" t="str">
        <f t="shared" si="51"/>
        <v>-</v>
      </c>
      <c r="I115" s="165" t="str">
        <f t="shared" si="35"/>
        <v>-</v>
      </c>
      <c r="J115" s="164">
        <f t="shared" si="52"/>
        <v>0</v>
      </c>
      <c r="K115" s="163">
        <v>1114</v>
      </c>
      <c r="L115" s="163">
        <v>0</v>
      </c>
      <c r="M115" s="163">
        <v>0</v>
      </c>
      <c r="N115" s="163">
        <v>0</v>
      </c>
      <c r="O115" s="163">
        <v>0</v>
      </c>
      <c r="P115" s="164" t="str">
        <f t="shared" si="53"/>
        <v>-</v>
      </c>
      <c r="Q115" s="165">
        <f t="shared" si="42"/>
        <v>-1</v>
      </c>
      <c r="R115" s="164">
        <f t="shared" si="54"/>
        <v>0</v>
      </c>
      <c r="S115" s="163">
        <v>1114</v>
      </c>
      <c r="T115" s="163">
        <v>1133</v>
      </c>
      <c r="U115" s="163">
        <v>3529</v>
      </c>
      <c r="V115" s="163">
        <v>5894</v>
      </c>
      <c r="W115" s="163">
        <v>6032</v>
      </c>
      <c r="X115" s="164">
        <f t="shared" si="55"/>
        <v>2.3413640990838092E-2</v>
      </c>
      <c r="Y115" s="165">
        <f t="shared" si="43"/>
        <v>4.4147217235188512</v>
      </c>
      <c r="Z115" s="164">
        <f t="shared" si="50"/>
        <v>1.8993224547921967E-3</v>
      </c>
    </row>
    <row r="116" spans="1:26" x14ac:dyDescent="0.25">
      <c r="A116" s="161" t="s">
        <v>119</v>
      </c>
      <c r="B116" s="162" t="s">
        <v>119</v>
      </c>
      <c r="C116" s="163">
        <v>0</v>
      </c>
      <c r="D116" s="163">
        <v>0</v>
      </c>
      <c r="E116" s="163">
        <v>0</v>
      </c>
      <c r="F116" s="163">
        <v>0</v>
      </c>
      <c r="G116" s="163">
        <v>0</v>
      </c>
      <c r="H116" s="164" t="str">
        <f t="shared" si="51"/>
        <v>-</v>
      </c>
      <c r="I116" s="165" t="str">
        <f t="shared" si="35"/>
        <v>-</v>
      </c>
      <c r="J116" s="164">
        <f t="shared" si="52"/>
        <v>0</v>
      </c>
      <c r="K116" s="163">
        <v>2915</v>
      </c>
      <c r="L116" s="163">
        <v>0</v>
      </c>
      <c r="M116" s="163">
        <v>0</v>
      </c>
      <c r="N116" s="163">
        <v>0</v>
      </c>
      <c r="O116" s="163">
        <v>0</v>
      </c>
      <c r="P116" s="164" t="str">
        <f t="shared" si="53"/>
        <v>-</v>
      </c>
      <c r="Q116" s="165">
        <f t="shared" si="42"/>
        <v>-1</v>
      </c>
      <c r="R116" s="164">
        <f t="shared" si="54"/>
        <v>0</v>
      </c>
      <c r="S116" s="163">
        <v>2915</v>
      </c>
      <c r="T116" s="163">
        <v>2557</v>
      </c>
      <c r="U116" s="163">
        <v>4170</v>
      </c>
      <c r="V116" s="163">
        <v>4317</v>
      </c>
      <c r="W116" s="163">
        <v>4916</v>
      </c>
      <c r="X116" s="164">
        <f t="shared" si="55"/>
        <v>0.1387537641880936</v>
      </c>
      <c r="Y116" s="165">
        <f t="shared" si="43"/>
        <v>0.68644939965694673</v>
      </c>
      <c r="Z116" s="164">
        <f t="shared" si="50"/>
        <v>2.244311316657257E-3</v>
      </c>
    </row>
    <row r="117" spans="1:26" x14ac:dyDescent="0.25">
      <c r="A117" s="161" t="s">
        <v>128</v>
      </c>
      <c r="B117" s="162" t="s">
        <v>128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4" t="str">
        <f t="shared" si="51"/>
        <v>-</v>
      </c>
      <c r="I117" s="165" t="str">
        <f t="shared" si="35"/>
        <v>-</v>
      </c>
      <c r="J117" s="164">
        <f t="shared" si="52"/>
        <v>0</v>
      </c>
      <c r="K117" s="163">
        <v>419</v>
      </c>
      <c r="L117" s="163">
        <v>0</v>
      </c>
      <c r="M117" s="163">
        <v>0</v>
      </c>
      <c r="N117" s="163">
        <v>0</v>
      </c>
      <c r="O117" s="163">
        <v>0</v>
      </c>
      <c r="P117" s="164" t="str">
        <f t="shared" si="53"/>
        <v>-</v>
      </c>
      <c r="Q117" s="165">
        <f t="shared" si="42"/>
        <v>-1</v>
      </c>
      <c r="R117" s="164">
        <f t="shared" si="54"/>
        <v>0</v>
      </c>
      <c r="S117" s="163">
        <v>419</v>
      </c>
      <c r="T117" s="163">
        <v>226</v>
      </c>
      <c r="U117" s="163">
        <v>308</v>
      </c>
      <c r="V117" s="163">
        <v>1123</v>
      </c>
      <c r="W117" s="163">
        <v>1300</v>
      </c>
      <c r="X117" s="164">
        <f t="shared" si="55"/>
        <v>0.15761353517364207</v>
      </c>
      <c r="Y117" s="165">
        <f t="shared" si="43"/>
        <v>2.1026252983293556</v>
      </c>
      <c r="Z117" s="164">
        <f t="shared" si="50"/>
        <v>1.6576687902408518E-4</v>
      </c>
    </row>
    <row r="118" spans="1:26" x14ac:dyDescent="0.25">
      <c r="A118" s="161" t="s">
        <v>131</v>
      </c>
      <c r="B118" s="162" t="s">
        <v>131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4" t="str">
        <f t="shared" si="51"/>
        <v>-</v>
      </c>
      <c r="I118" s="165" t="str">
        <f t="shared" si="35"/>
        <v>-</v>
      </c>
      <c r="J118" s="164">
        <f t="shared" si="52"/>
        <v>0</v>
      </c>
      <c r="K118" s="163">
        <v>1123</v>
      </c>
      <c r="L118" s="163">
        <v>0</v>
      </c>
      <c r="M118" s="163">
        <v>0</v>
      </c>
      <c r="N118" s="163">
        <v>0</v>
      </c>
      <c r="O118" s="163">
        <v>0</v>
      </c>
      <c r="P118" s="164" t="str">
        <f t="shared" si="53"/>
        <v>-</v>
      </c>
      <c r="Q118" s="165">
        <f t="shared" si="42"/>
        <v>-1</v>
      </c>
      <c r="R118" s="164">
        <f t="shared" si="54"/>
        <v>0</v>
      </c>
      <c r="S118" s="163">
        <v>1123</v>
      </c>
      <c r="T118" s="163">
        <v>549</v>
      </c>
      <c r="U118" s="163">
        <v>470</v>
      </c>
      <c r="V118" s="163">
        <v>840</v>
      </c>
      <c r="W118" s="163">
        <v>770</v>
      </c>
      <c r="X118" s="164">
        <f t="shared" si="55"/>
        <v>-8.333333333333337E-2</v>
      </c>
      <c r="Y118" s="165">
        <f t="shared" si="43"/>
        <v>-0.31433659839715045</v>
      </c>
      <c r="Z118" s="164">
        <f t="shared" si="50"/>
        <v>2.5295595175753256E-4</v>
      </c>
    </row>
    <row r="119" spans="1:26" x14ac:dyDescent="0.25">
      <c r="A119" s="167" t="s">
        <v>145</v>
      </c>
      <c r="B119" s="168" t="s">
        <v>145</v>
      </c>
      <c r="C119" s="169">
        <f>C111-SUM(C112:C118)</f>
        <v>0</v>
      </c>
      <c r="D119" s="169">
        <f>D111-SUM(D112:D118)</f>
        <v>0</v>
      </c>
      <c r="E119" s="169">
        <f>E111-SUM(E112:E118)</f>
        <v>0</v>
      </c>
      <c r="F119" s="169">
        <f>F111-SUM(F112:F118)</f>
        <v>0</v>
      </c>
      <c r="G119" s="169">
        <f>G111-SUM(G112:G118)</f>
        <v>0</v>
      </c>
      <c r="H119" s="170" t="str">
        <f t="shared" si="51"/>
        <v>-</v>
      </c>
      <c r="I119" s="171" t="str">
        <f t="shared" si="35"/>
        <v>-</v>
      </c>
      <c r="J119" s="170">
        <f t="shared" si="52"/>
        <v>0</v>
      </c>
      <c r="K119" s="169">
        <f>K111-SUM(K112:K118)</f>
        <v>9527</v>
      </c>
      <c r="L119" s="169">
        <f>L111-SUM(L112:L118)</f>
        <v>0</v>
      </c>
      <c r="M119" s="169">
        <f>M111-SUM(M112:M118)</f>
        <v>0</v>
      </c>
      <c r="N119" s="169">
        <f>N111-SUM(N112:N118)</f>
        <v>0</v>
      </c>
      <c r="O119" s="169">
        <f>O111-SUM(O112:O118)</f>
        <v>0</v>
      </c>
      <c r="P119" s="170" t="str">
        <f t="shared" si="53"/>
        <v>-</v>
      </c>
      <c r="Q119" s="171">
        <f t="shared" si="42"/>
        <v>-1</v>
      </c>
      <c r="R119" s="170">
        <f t="shared" si="54"/>
        <v>0</v>
      </c>
      <c r="S119" s="169">
        <f>S111-SUM(S112:S118)</f>
        <v>9527</v>
      </c>
      <c r="T119" s="169">
        <f>T111-SUM(T112:T118)</f>
        <v>5801</v>
      </c>
      <c r="U119" s="169">
        <f>U111-SUM(U112:U118)</f>
        <v>11698</v>
      </c>
      <c r="V119" s="169">
        <f>V111-SUM(V112:V118)</f>
        <v>24207</v>
      </c>
      <c r="W119" s="169">
        <f>W111-SUM(W112:W118)</f>
        <v>26320</v>
      </c>
      <c r="X119" s="170">
        <f t="shared" si="55"/>
        <v>8.7288800760110696E-2</v>
      </c>
      <c r="Y119" s="171">
        <f t="shared" si="43"/>
        <v>1.7626745040411462</v>
      </c>
      <c r="Z119" s="170">
        <f t="shared" si="50"/>
        <v>6.295912177999183E-3</v>
      </c>
    </row>
    <row r="120" spans="1:26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</row>
    <row r="121" spans="1:26" x14ac:dyDescent="0.25">
      <c r="A121" s="1" t="s">
        <v>0</v>
      </c>
      <c r="B121" s="154" t="s">
        <v>68</v>
      </c>
      <c r="C121" s="176">
        <f>C122+C125</f>
        <v>109587</v>
      </c>
      <c r="D121" s="176">
        <f>D122+D125</f>
        <v>48728</v>
      </c>
      <c r="E121" s="176">
        <f>E122+E125</f>
        <v>61314</v>
      </c>
      <c r="F121" s="176">
        <f>F122+F125</f>
        <v>93434</v>
      </c>
      <c r="G121" s="176">
        <f>G122+G125</f>
        <v>93472</v>
      </c>
      <c r="H121" s="177">
        <f>IFERROR(G121/F121-1,"-")</f>
        <v>4.0670419761545951E-4</v>
      </c>
      <c r="I121" s="177">
        <f t="shared" si="35"/>
        <v>-0.14705211384562034</v>
      </c>
      <c r="J121" s="177">
        <f>G121/G$9</f>
        <v>0.12658652986711882</v>
      </c>
      <c r="K121" s="176">
        <f>K122+K125</f>
        <v>110828</v>
      </c>
      <c r="L121" s="176">
        <f>L122+L125</f>
        <v>54788</v>
      </c>
      <c r="M121" s="176">
        <f>M122+M125</f>
        <v>102944</v>
      </c>
      <c r="N121" s="176">
        <f>N122+N125</f>
        <v>135697</v>
      </c>
      <c r="O121" s="176">
        <f>O122+O125</f>
        <v>145637</v>
      </c>
      <c r="P121" s="177">
        <f>IFERROR(O121/N121-1,"-")</f>
        <v>7.3251435182796865E-2</v>
      </c>
      <c r="Q121" s="177">
        <f t="shared" si="42"/>
        <v>0.31408127909914452</v>
      </c>
      <c r="R121" s="177">
        <f>O121/O$9</f>
        <v>4.3471732941231953E-2</v>
      </c>
      <c r="S121" s="176">
        <f>S122+S125</f>
        <v>220415</v>
      </c>
      <c r="T121" s="176">
        <f>T122+T125</f>
        <v>103516</v>
      </c>
      <c r="U121" s="176">
        <f>U122+U125</f>
        <v>164258</v>
      </c>
      <c r="V121" s="176">
        <f>V122+V125</f>
        <v>229131</v>
      </c>
      <c r="W121" s="176">
        <f>W122+W125</f>
        <v>239109</v>
      </c>
      <c r="X121" s="177">
        <f>IFERROR(W121/V121-1,"-")</f>
        <v>4.3547141155059865E-2</v>
      </c>
      <c r="Y121" s="177">
        <f t="shared" si="43"/>
        <v>8.4812739604836374E-2</v>
      </c>
      <c r="Z121" s="177">
        <f t="shared" ref="Z121:Z133" si="56">U121/U$9</f>
        <v>8.8404337710188907E-2</v>
      </c>
    </row>
    <row r="122" spans="1:26" x14ac:dyDescent="0.25">
      <c r="A122" s="1" t="s">
        <v>96</v>
      </c>
      <c r="B122" s="157" t="s">
        <v>97</v>
      </c>
      <c r="C122" s="158">
        <v>50068</v>
      </c>
      <c r="D122" s="158">
        <v>23736</v>
      </c>
      <c r="E122" s="158">
        <v>32824</v>
      </c>
      <c r="F122" s="158">
        <v>51574</v>
      </c>
      <c r="G122" s="158">
        <v>60712</v>
      </c>
      <c r="H122" s="159">
        <f>IFERROR(G122/F122-1,"-")</f>
        <v>0.17718230115949907</v>
      </c>
      <c r="I122" s="160">
        <f t="shared" si="35"/>
        <v>0.21259087640808505</v>
      </c>
      <c r="J122" s="159">
        <f>G122/G$9</f>
        <v>8.2220573019647775E-2</v>
      </c>
      <c r="K122" s="158">
        <v>70074</v>
      </c>
      <c r="L122" s="158">
        <v>37835</v>
      </c>
      <c r="M122" s="158">
        <v>71733</v>
      </c>
      <c r="N122" s="158">
        <v>83312</v>
      </c>
      <c r="O122" s="158">
        <v>85718</v>
      </c>
      <c r="P122" s="159">
        <f>IFERROR(O122/N122-1,"-")</f>
        <v>2.8879393124639829E-2</v>
      </c>
      <c r="Q122" s="160">
        <f t="shared" si="42"/>
        <v>0.22324970745212203</v>
      </c>
      <c r="R122" s="159">
        <f>O122/O$9</f>
        <v>2.5586286481158776E-2</v>
      </c>
      <c r="S122" s="158">
        <v>120142</v>
      </c>
      <c r="T122" s="158">
        <v>61571</v>
      </c>
      <c r="U122" s="158">
        <v>104557</v>
      </c>
      <c r="V122" s="158">
        <v>134886</v>
      </c>
      <c r="W122" s="158">
        <v>146430</v>
      </c>
      <c r="X122" s="159">
        <f>IFERROR(W122/V122-1,"-")</f>
        <v>8.5583381522174262E-2</v>
      </c>
      <c r="Y122" s="160">
        <f t="shared" si="43"/>
        <v>0.21880774416939963</v>
      </c>
      <c r="Z122" s="159">
        <f t="shared" si="56"/>
        <v>5.6273011591302838E-2</v>
      </c>
    </row>
    <row r="123" spans="1:26" x14ac:dyDescent="0.25">
      <c r="A123" s="161" t="s">
        <v>103</v>
      </c>
      <c r="B123" s="162" t="s">
        <v>103</v>
      </c>
      <c r="C123" s="163">
        <v>24655</v>
      </c>
      <c r="D123" s="163">
        <v>11647</v>
      </c>
      <c r="E123" s="163">
        <v>15693</v>
      </c>
      <c r="F123" s="163">
        <v>29334</v>
      </c>
      <c r="G123" s="163">
        <v>29429</v>
      </c>
      <c r="H123" s="164">
        <f>IFERROR(G123/F123-1,"-")</f>
        <v>3.2385627599371691E-3</v>
      </c>
      <c r="I123" s="165">
        <f t="shared" si="35"/>
        <v>0.19363212330156165</v>
      </c>
      <c r="J123" s="164">
        <f>G123/G$9</f>
        <v>3.9854876192436661E-2</v>
      </c>
      <c r="K123" s="163">
        <v>36421</v>
      </c>
      <c r="L123" s="163">
        <v>16144</v>
      </c>
      <c r="M123" s="163">
        <v>37554</v>
      </c>
      <c r="N123" s="163">
        <v>40531</v>
      </c>
      <c r="O123" s="163">
        <v>36692</v>
      </c>
      <c r="P123" s="164">
        <f>IFERROR(O123/N123-1,"-")</f>
        <v>-9.4717623547408203E-2</v>
      </c>
      <c r="Q123" s="165">
        <f t="shared" si="42"/>
        <v>7.4407621976333438E-3</v>
      </c>
      <c r="R123" s="164">
        <f>O123/O$9</f>
        <v>1.0952332340543151E-2</v>
      </c>
      <c r="S123" s="163">
        <v>61076</v>
      </c>
      <c r="T123" s="163">
        <v>27791</v>
      </c>
      <c r="U123" s="163">
        <v>53247</v>
      </c>
      <c r="V123" s="163">
        <v>69865</v>
      </c>
      <c r="W123" s="163">
        <v>66121</v>
      </c>
      <c r="X123" s="164">
        <f>IFERROR(W123/V123-1,"-")</f>
        <v>-5.3589064624633198E-2</v>
      </c>
      <c r="Y123" s="165">
        <f t="shared" si="43"/>
        <v>8.2602004060514878E-2</v>
      </c>
      <c r="Z123" s="164">
        <f t="shared" si="56"/>
        <v>2.8657756517517737E-2</v>
      </c>
    </row>
    <row r="124" spans="1:26" x14ac:dyDescent="0.25">
      <c r="A124" s="161" t="s">
        <v>100</v>
      </c>
      <c r="B124" s="162" t="s">
        <v>100</v>
      </c>
      <c r="C124" s="163">
        <v>25413</v>
      </c>
      <c r="D124" s="163">
        <v>12089</v>
      </c>
      <c r="E124" s="163">
        <v>17131</v>
      </c>
      <c r="F124" s="163">
        <v>22240</v>
      </c>
      <c r="G124" s="163">
        <v>31283</v>
      </c>
      <c r="H124" s="164">
        <f>IFERROR(G124/F124-1,"-")</f>
        <v>0.40660971223021591</v>
      </c>
      <c r="I124" s="165">
        <f t="shared" si="35"/>
        <v>0.23098414197457995</v>
      </c>
      <c r="J124" s="164">
        <f>G124/G$9</f>
        <v>4.236569682721112E-2</v>
      </c>
      <c r="K124" s="163">
        <v>33653</v>
      </c>
      <c r="L124" s="163">
        <v>21691</v>
      </c>
      <c r="M124" s="163">
        <v>34179</v>
      </c>
      <c r="N124" s="163">
        <v>42781</v>
      </c>
      <c r="O124" s="163">
        <v>49026</v>
      </c>
      <c r="P124" s="164">
        <f>IFERROR(O124/N124-1,"-")</f>
        <v>0.14597601739089794</v>
      </c>
      <c r="Q124" s="165">
        <f t="shared" si="42"/>
        <v>0.45680919977416568</v>
      </c>
      <c r="R124" s="164">
        <f>O124/O$9</f>
        <v>1.4633954140615626E-2</v>
      </c>
      <c r="S124" s="163">
        <v>59066</v>
      </c>
      <c r="T124" s="163">
        <v>33780</v>
      </c>
      <c r="U124" s="163">
        <v>51310</v>
      </c>
      <c r="V124" s="163">
        <v>65021</v>
      </c>
      <c r="W124" s="163">
        <v>80309</v>
      </c>
      <c r="X124" s="164">
        <f>IFERROR(W124/V124-1,"-")</f>
        <v>0.23512403684963323</v>
      </c>
      <c r="Y124" s="165">
        <f t="shared" si="43"/>
        <v>0.3596485287644331</v>
      </c>
      <c r="Z124" s="164">
        <f t="shared" si="56"/>
        <v>2.7615255073785098E-2</v>
      </c>
    </row>
    <row r="125" spans="1:26" x14ac:dyDescent="0.25">
      <c r="A125" s="1" t="s">
        <v>146</v>
      </c>
      <c r="B125" s="157" t="s">
        <v>107</v>
      </c>
      <c r="C125" s="158">
        <v>59519</v>
      </c>
      <c r="D125" s="158">
        <v>24992</v>
      </c>
      <c r="E125" s="158">
        <v>28490</v>
      </c>
      <c r="F125" s="158">
        <v>41860</v>
      </c>
      <c r="G125" s="158">
        <v>32760</v>
      </c>
      <c r="H125" s="159">
        <f>IFERROR(G125/F125-1,"-")</f>
        <v>-0.21739130434782605</v>
      </c>
      <c r="I125" s="160">
        <f t="shared" si="35"/>
        <v>-0.44958752667215507</v>
      </c>
      <c r="J125" s="159">
        <f>G125/G$9</f>
        <v>4.4365956847471029E-2</v>
      </c>
      <c r="K125" s="158">
        <v>40754</v>
      </c>
      <c r="L125" s="158">
        <v>16953</v>
      </c>
      <c r="M125" s="158">
        <v>31211</v>
      </c>
      <c r="N125" s="158">
        <v>52385</v>
      </c>
      <c r="O125" s="158">
        <v>59919</v>
      </c>
      <c r="P125" s="159">
        <f>IFERROR(O125/N125-1,"-")</f>
        <v>0.14381979574305626</v>
      </c>
      <c r="Q125" s="160">
        <f t="shared" si="42"/>
        <v>0.47026058791775038</v>
      </c>
      <c r="R125" s="159">
        <f>O125/O$9</f>
        <v>1.788544646007318E-2</v>
      </c>
      <c r="S125" s="158">
        <v>100273</v>
      </c>
      <c r="T125" s="158">
        <v>41945</v>
      </c>
      <c r="U125" s="158">
        <v>59701</v>
      </c>
      <c r="V125" s="158">
        <v>94245</v>
      </c>
      <c r="W125" s="158">
        <v>92679</v>
      </c>
      <c r="X125" s="159">
        <f>IFERROR(W125/V125-1,"-")</f>
        <v>-1.6616266114913292E-2</v>
      </c>
      <c r="Y125" s="160">
        <f t="shared" si="43"/>
        <v>-7.5733248232325745E-2</v>
      </c>
      <c r="Z125" s="159">
        <f t="shared" si="56"/>
        <v>3.2131326118886069E-2</v>
      </c>
    </row>
    <row r="126" spans="1:26" x14ac:dyDescent="0.25">
      <c r="A126" s="161" t="s">
        <v>110</v>
      </c>
      <c r="B126" s="162" t="s">
        <v>110</v>
      </c>
      <c r="C126" s="163">
        <v>3118</v>
      </c>
      <c r="D126" s="163">
        <v>1440</v>
      </c>
      <c r="E126" s="163">
        <v>653</v>
      </c>
      <c r="F126" s="163">
        <v>2495</v>
      </c>
      <c r="G126" s="163">
        <v>3067</v>
      </c>
      <c r="H126" s="164">
        <f t="shared" ref="H126:H133" si="57">IFERROR(G126/F126-1,"-")</f>
        <v>0.22925851703406819</v>
      </c>
      <c r="I126" s="165">
        <f t="shared" si="35"/>
        <v>-1.6356638871071194E-2</v>
      </c>
      <c r="J126" s="164">
        <f t="shared" ref="J126:J133" si="58">G126/G$9</f>
        <v>4.1535527976554838E-3</v>
      </c>
      <c r="K126" s="163">
        <v>7342</v>
      </c>
      <c r="L126" s="163">
        <v>2501</v>
      </c>
      <c r="M126" s="163">
        <v>2683</v>
      </c>
      <c r="N126" s="163">
        <v>7422</v>
      </c>
      <c r="O126" s="163">
        <v>8579</v>
      </c>
      <c r="P126" s="164">
        <f t="shared" ref="P126:P133" si="59">IFERROR(O126/N126-1,"-")</f>
        <v>0.15588790083535442</v>
      </c>
      <c r="Q126" s="165">
        <f t="shared" si="42"/>
        <v>0.16848270226096429</v>
      </c>
      <c r="R126" s="164">
        <f t="shared" ref="R126:R133" si="60">O126/O$9</f>
        <v>2.560777803050248E-3</v>
      </c>
      <c r="S126" s="163">
        <v>10460</v>
      </c>
      <c r="T126" s="163">
        <v>3941</v>
      </c>
      <c r="U126" s="163">
        <v>3336</v>
      </c>
      <c r="V126" s="163">
        <v>9917</v>
      </c>
      <c r="W126" s="163">
        <v>11646</v>
      </c>
      <c r="X126" s="164">
        <f t="shared" ref="X126:X133" si="61">IFERROR(W126/V126-1,"-")</f>
        <v>0.17434708077039418</v>
      </c>
      <c r="Y126" s="165">
        <f t="shared" si="43"/>
        <v>0.11338432122370934</v>
      </c>
      <c r="Z126" s="164">
        <f t="shared" si="56"/>
        <v>1.7954490533258058E-3</v>
      </c>
    </row>
    <row r="127" spans="1:26" x14ac:dyDescent="0.25">
      <c r="A127" s="161" t="s">
        <v>113</v>
      </c>
      <c r="B127" s="162" t="s">
        <v>113</v>
      </c>
      <c r="C127" s="163">
        <v>4086</v>
      </c>
      <c r="D127" s="163">
        <v>1742</v>
      </c>
      <c r="E127" s="163">
        <v>2401</v>
      </c>
      <c r="F127" s="163">
        <v>4143</v>
      </c>
      <c r="G127" s="163">
        <v>4500</v>
      </c>
      <c r="H127" s="164">
        <f t="shared" si="57"/>
        <v>8.6169442433019494E-2</v>
      </c>
      <c r="I127" s="165">
        <f t="shared" si="35"/>
        <v>0.1013215859030836</v>
      </c>
      <c r="J127" s="164">
        <f t="shared" si="58"/>
        <v>6.0942248416855811E-3</v>
      </c>
      <c r="K127" s="163">
        <v>5464</v>
      </c>
      <c r="L127" s="163">
        <v>2311</v>
      </c>
      <c r="M127" s="163">
        <v>4913</v>
      </c>
      <c r="N127" s="163">
        <v>7118</v>
      </c>
      <c r="O127" s="163">
        <v>8816</v>
      </c>
      <c r="P127" s="164">
        <f t="shared" si="59"/>
        <v>0.23855015453779149</v>
      </c>
      <c r="Q127" s="165">
        <f t="shared" si="42"/>
        <v>0.61346998535871156</v>
      </c>
      <c r="R127" s="164">
        <f t="shared" si="60"/>
        <v>2.6315208196399328E-3</v>
      </c>
      <c r="S127" s="163">
        <v>9550</v>
      </c>
      <c r="T127" s="163">
        <v>4053</v>
      </c>
      <c r="U127" s="163">
        <v>7314</v>
      </c>
      <c r="V127" s="163">
        <v>11261</v>
      </c>
      <c r="W127" s="163">
        <v>13316</v>
      </c>
      <c r="X127" s="164">
        <f t="shared" si="61"/>
        <v>0.18248823372702239</v>
      </c>
      <c r="Y127" s="165">
        <f t="shared" si="43"/>
        <v>0.39434554973822</v>
      </c>
      <c r="Z127" s="164">
        <f t="shared" si="56"/>
        <v>3.936425172669347E-3</v>
      </c>
    </row>
    <row r="128" spans="1:26" x14ac:dyDescent="0.25">
      <c r="A128" s="161" t="s">
        <v>116</v>
      </c>
      <c r="B128" s="162" t="s">
        <v>116</v>
      </c>
      <c r="C128" s="163">
        <v>3044</v>
      </c>
      <c r="D128" s="163">
        <v>1315</v>
      </c>
      <c r="E128" s="163">
        <v>2102</v>
      </c>
      <c r="F128" s="163">
        <v>2821</v>
      </c>
      <c r="G128" s="163">
        <v>3000</v>
      </c>
      <c r="H128" s="164">
        <f t="shared" si="57"/>
        <v>6.3452676355902238E-2</v>
      </c>
      <c r="I128" s="165">
        <f t="shared" si="35"/>
        <v>-1.4454664914586024E-2</v>
      </c>
      <c r="J128" s="164">
        <f t="shared" si="58"/>
        <v>4.0628165611237207E-3</v>
      </c>
      <c r="K128" s="163">
        <v>3665</v>
      </c>
      <c r="L128" s="163">
        <v>1591</v>
      </c>
      <c r="M128" s="163">
        <v>5032</v>
      </c>
      <c r="N128" s="163">
        <v>5703</v>
      </c>
      <c r="O128" s="163">
        <v>5756</v>
      </c>
      <c r="P128" s="164">
        <f t="shared" si="59"/>
        <v>9.2933543748903169E-3</v>
      </c>
      <c r="Q128" s="165">
        <f t="shared" si="42"/>
        <v>0.57053206002728518</v>
      </c>
      <c r="R128" s="164">
        <f t="shared" si="60"/>
        <v>1.718129972532606E-3</v>
      </c>
      <c r="S128" s="163">
        <v>6709</v>
      </c>
      <c r="T128" s="163">
        <v>2906</v>
      </c>
      <c r="U128" s="163">
        <v>7134</v>
      </c>
      <c r="V128" s="163">
        <v>8524</v>
      </c>
      <c r="W128" s="163">
        <v>8756</v>
      </c>
      <c r="X128" s="164">
        <f t="shared" si="61"/>
        <v>2.7217268887846036E-2</v>
      </c>
      <c r="Y128" s="165">
        <f t="shared" si="43"/>
        <v>0.30511253540020866</v>
      </c>
      <c r="Z128" s="164">
        <f t="shared" si="56"/>
        <v>3.8395484251877391E-3</v>
      </c>
    </row>
    <row r="129" spans="1:26" x14ac:dyDescent="0.25">
      <c r="A129" s="161" t="s">
        <v>123</v>
      </c>
      <c r="B129" s="162" t="s">
        <v>123</v>
      </c>
      <c r="C129" s="163">
        <v>820</v>
      </c>
      <c r="D129" s="163">
        <v>369</v>
      </c>
      <c r="E129" s="163">
        <v>359</v>
      </c>
      <c r="F129" s="163">
        <v>801</v>
      </c>
      <c r="G129" s="163">
        <v>649</v>
      </c>
      <c r="H129" s="164">
        <f t="shared" si="57"/>
        <v>-0.18976279650436956</v>
      </c>
      <c r="I129" s="165">
        <f t="shared" si="35"/>
        <v>-0.20853658536585362</v>
      </c>
      <c r="J129" s="164">
        <f t="shared" si="58"/>
        <v>8.7892264938976492E-4</v>
      </c>
      <c r="K129" s="163">
        <v>1046</v>
      </c>
      <c r="L129" s="163">
        <v>415</v>
      </c>
      <c r="M129" s="163">
        <v>974</v>
      </c>
      <c r="N129" s="163">
        <v>1772</v>
      </c>
      <c r="O129" s="163">
        <v>1988</v>
      </c>
      <c r="P129" s="164">
        <f t="shared" si="59"/>
        <v>0.12189616252821667</v>
      </c>
      <c r="Q129" s="165">
        <f t="shared" si="42"/>
        <v>0.9005736137667304</v>
      </c>
      <c r="R129" s="164">
        <f t="shared" si="60"/>
        <v>5.9340555687887784E-4</v>
      </c>
      <c r="S129" s="163">
        <v>1866</v>
      </c>
      <c r="T129" s="163">
        <v>784</v>
      </c>
      <c r="U129" s="163">
        <v>1333</v>
      </c>
      <c r="V129" s="163">
        <v>2573</v>
      </c>
      <c r="W129" s="163">
        <v>2637</v>
      </c>
      <c r="X129" s="164">
        <f t="shared" si="61"/>
        <v>2.4873688301593422E-2</v>
      </c>
      <c r="Y129" s="165">
        <f t="shared" si="43"/>
        <v>0.41318327974276525</v>
      </c>
      <c r="Z129" s="164">
        <f t="shared" si="56"/>
        <v>7.1742613551657643E-4</v>
      </c>
    </row>
    <row r="130" spans="1:26" x14ac:dyDescent="0.25">
      <c r="A130" s="161" t="s">
        <v>119</v>
      </c>
      <c r="B130" s="162" t="s">
        <v>119</v>
      </c>
      <c r="C130" s="163">
        <v>664</v>
      </c>
      <c r="D130" s="163">
        <v>323</v>
      </c>
      <c r="E130" s="163">
        <v>312</v>
      </c>
      <c r="F130" s="163">
        <v>635</v>
      </c>
      <c r="G130" s="163">
        <v>526</v>
      </c>
      <c r="H130" s="164">
        <f t="shared" si="57"/>
        <v>-0.1716535433070866</v>
      </c>
      <c r="I130" s="165">
        <f t="shared" si="35"/>
        <v>-0.20783132530120485</v>
      </c>
      <c r="J130" s="164">
        <f t="shared" si="58"/>
        <v>7.123471703836924E-4</v>
      </c>
      <c r="K130" s="163">
        <v>820</v>
      </c>
      <c r="L130" s="163">
        <v>489</v>
      </c>
      <c r="M130" s="163">
        <v>1045</v>
      </c>
      <c r="N130" s="163">
        <v>1201</v>
      </c>
      <c r="O130" s="163">
        <v>1408</v>
      </c>
      <c r="P130" s="164">
        <f t="shared" si="59"/>
        <v>0.17235636969192347</v>
      </c>
      <c r="Q130" s="165">
        <f t="shared" si="42"/>
        <v>0.71707317073170729</v>
      </c>
      <c r="R130" s="164">
        <f t="shared" si="60"/>
        <v>4.2027918716572434E-4</v>
      </c>
      <c r="S130" s="163">
        <v>1484</v>
      </c>
      <c r="T130" s="163">
        <v>812</v>
      </c>
      <c r="U130" s="163">
        <v>1357</v>
      </c>
      <c r="V130" s="163">
        <v>1836</v>
      </c>
      <c r="W130" s="163">
        <v>1934</v>
      </c>
      <c r="X130" s="164">
        <f t="shared" si="61"/>
        <v>5.3376906318082895E-2</v>
      </c>
      <c r="Y130" s="165">
        <f t="shared" si="43"/>
        <v>0.30323450134770891</v>
      </c>
      <c r="Z130" s="164">
        <f t="shared" si="56"/>
        <v>7.3034303518079084E-4</v>
      </c>
    </row>
    <row r="131" spans="1:26" x14ac:dyDescent="0.25">
      <c r="A131" s="161" t="s">
        <v>128</v>
      </c>
      <c r="B131" s="162" t="s">
        <v>128</v>
      </c>
      <c r="C131" s="163">
        <v>425</v>
      </c>
      <c r="D131" s="163">
        <v>186</v>
      </c>
      <c r="E131" s="163">
        <v>123</v>
      </c>
      <c r="F131" s="163">
        <v>250</v>
      </c>
      <c r="G131" s="163">
        <v>203</v>
      </c>
      <c r="H131" s="164">
        <f t="shared" si="57"/>
        <v>-0.18799999999999994</v>
      </c>
      <c r="I131" s="165">
        <f t="shared" si="35"/>
        <v>-0.52235294117647058</v>
      </c>
      <c r="J131" s="164">
        <f t="shared" si="58"/>
        <v>2.749172539693718E-4</v>
      </c>
      <c r="K131" s="163">
        <v>1198</v>
      </c>
      <c r="L131" s="163">
        <v>492</v>
      </c>
      <c r="M131" s="163">
        <v>432</v>
      </c>
      <c r="N131" s="163">
        <v>825</v>
      </c>
      <c r="O131" s="163">
        <v>1138</v>
      </c>
      <c r="P131" s="164">
        <f t="shared" si="59"/>
        <v>0.37939393939393939</v>
      </c>
      <c r="Q131" s="165">
        <f t="shared" si="42"/>
        <v>-5.0083472454090172E-2</v>
      </c>
      <c r="R131" s="164">
        <f t="shared" si="60"/>
        <v>3.3968587712684251E-4</v>
      </c>
      <c r="S131" s="163">
        <v>1623</v>
      </c>
      <c r="T131" s="163">
        <v>678</v>
      </c>
      <c r="U131" s="163">
        <v>555</v>
      </c>
      <c r="V131" s="163">
        <v>1075</v>
      </c>
      <c r="W131" s="163">
        <v>1341</v>
      </c>
      <c r="X131" s="164">
        <f t="shared" si="61"/>
        <v>0.24744186046511629</v>
      </c>
      <c r="Y131" s="165">
        <f t="shared" si="43"/>
        <v>-0.17375231053604434</v>
      </c>
      <c r="Z131" s="164">
        <f t="shared" si="56"/>
        <v>2.9870330473495866E-4</v>
      </c>
    </row>
    <row r="132" spans="1:26" x14ac:dyDescent="0.25">
      <c r="A132" s="161" t="s">
        <v>131</v>
      </c>
      <c r="B132" s="162" t="s">
        <v>131</v>
      </c>
      <c r="C132" s="163">
        <v>495</v>
      </c>
      <c r="D132" s="163">
        <v>210</v>
      </c>
      <c r="E132" s="163">
        <v>177</v>
      </c>
      <c r="F132" s="163">
        <v>253</v>
      </c>
      <c r="G132" s="163">
        <v>358</v>
      </c>
      <c r="H132" s="164">
        <f t="shared" si="57"/>
        <v>0.41501976284584985</v>
      </c>
      <c r="I132" s="165">
        <f t="shared" si="35"/>
        <v>-0.27676767676767677</v>
      </c>
      <c r="J132" s="164">
        <f t="shared" si="58"/>
        <v>4.8482944296076403E-4</v>
      </c>
      <c r="K132" s="163">
        <v>2186</v>
      </c>
      <c r="L132" s="163">
        <v>887</v>
      </c>
      <c r="M132" s="163">
        <v>742</v>
      </c>
      <c r="N132" s="163">
        <v>1632</v>
      </c>
      <c r="O132" s="163">
        <v>2097</v>
      </c>
      <c r="P132" s="164">
        <f t="shared" si="59"/>
        <v>0.28492647058823528</v>
      </c>
      <c r="Q132" s="165">
        <f t="shared" si="42"/>
        <v>-4.0713632204940509E-2</v>
      </c>
      <c r="R132" s="164">
        <f t="shared" si="60"/>
        <v>6.2594137463531526E-4</v>
      </c>
      <c r="S132" s="163">
        <v>2681</v>
      </c>
      <c r="T132" s="163">
        <v>1097</v>
      </c>
      <c r="U132" s="163">
        <v>919</v>
      </c>
      <c r="V132" s="163">
        <v>1885</v>
      </c>
      <c r="W132" s="163">
        <v>2455</v>
      </c>
      <c r="X132" s="164">
        <f t="shared" si="61"/>
        <v>0.3023872679045092</v>
      </c>
      <c r="Y132" s="165">
        <f t="shared" si="43"/>
        <v>-8.4296904140246154E-2</v>
      </c>
      <c r="Z132" s="164">
        <f t="shared" si="56"/>
        <v>4.9460961630887754E-4</v>
      </c>
    </row>
    <row r="133" spans="1:26" x14ac:dyDescent="0.25">
      <c r="A133" s="167" t="s">
        <v>145</v>
      </c>
      <c r="B133" s="168" t="s">
        <v>145</v>
      </c>
      <c r="C133" s="169">
        <f>C125-SUM(C126:C132)</f>
        <v>46867</v>
      </c>
      <c r="D133" s="169">
        <f>D125-SUM(D126:D132)</f>
        <v>19407</v>
      </c>
      <c r="E133" s="169">
        <f>E125-SUM(E126:E132)</f>
        <v>22363</v>
      </c>
      <c r="F133" s="169">
        <f>F125-SUM(F126:F132)</f>
        <v>30462</v>
      </c>
      <c r="G133" s="169">
        <f>G125-SUM(G126:G132)</f>
        <v>20457</v>
      </c>
      <c r="H133" s="170">
        <f t="shared" si="57"/>
        <v>-0.32844199330313173</v>
      </c>
      <c r="I133" s="171">
        <f t="shared" si="35"/>
        <v>-0.56350950562229285</v>
      </c>
      <c r="J133" s="170">
        <f t="shared" si="58"/>
        <v>2.7704346130302652E-2</v>
      </c>
      <c r="K133" s="169">
        <f>K125-SUM(K126:K132)</f>
        <v>19033</v>
      </c>
      <c r="L133" s="169">
        <f>L125-SUM(L126:L132)</f>
        <v>8267</v>
      </c>
      <c r="M133" s="169">
        <f>M125-SUM(M126:M132)</f>
        <v>15390</v>
      </c>
      <c r="N133" s="169">
        <f>N125-SUM(N126:N132)</f>
        <v>26712</v>
      </c>
      <c r="O133" s="169">
        <f>O125-SUM(O126:O132)</f>
        <v>30137</v>
      </c>
      <c r="P133" s="170">
        <f t="shared" si="59"/>
        <v>0.12821952680443238</v>
      </c>
      <c r="Q133" s="171">
        <f t="shared" si="42"/>
        <v>0.58340776545999051</v>
      </c>
      <c r="R133" s="170">
        <f t="shared" si="60"/>
        <v>8.9957058690436319E-3</v>
      </c>
      <c r="S133" s="169">
        <f>S125-SUM(S126:S132)</f>
        <v>65900</v>
      </c>
      <c r="T133" s="169">
        <f>T125-SUM(T126:T132)</f>
        <v>27674</v>
      </c>
      <c r="U133" s="169">
        <f>U125-SUM(U126:U132)</f>
        <v>37753</v>
      </c>
      <c r="V133" s="169">
        <f>V125-SUM(V126:V132)</f>
        <v>57174</v>
      </c>
      <c r="W133" s="169">
        <f>W125-SUM(W126:W132)</f>
        <v>50594</v>
      </c>
      <c r="X133" s="170">
        <f t="shared" si="61"/>
        <v>-0.11508727743379854</v>
      </c>
      <c r="Y133" s="171">
        <f t="shared" si="43"/>
        <v>-0.23226100151745066</v>
      </c>
      <c r="Z133" s="170">
        <f t="shared" si="56"/>
        <v>2.0318821375961974E-2</v>
      </c>
    </row>
    <row r="134" spans="1:26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</row>
    <row r="135" spans="1:26" x14ac:dyDescent="0.25">
      <c r="A135" s="1" t="s">
        <v>0</v>
      </c>
      <c r="B135" s="154" t="s">
        <v>68</v>
      </c>
      <c r="C135" s="176">
        <f>C136+C139</f>
        <v>29854</v>
      </c>
      <c r="D135" s="176">
        <f>D136+D139</f>
        <v>0</v>
      </c>
      <c r="E135" s="176">
        <f>E136+E139</f>
        <v>29237</v>
      </c>
      <c r="F135" s="176">
        <f>F136+F139</f>
        <v>47385</v>
      </c>
      <c r="G135" s="176">
        <f>G136+G139</f>
        <v>49008</v>
      </c>
      <c r="H135" s="177">
        <f>IFERROR(G135/F135-1,"-")</f>
        <v>3.4251345362456442E-2</v>
      </c>
      <c r="I135" s="177">
        <f t="shared" si="35"/>
        <v>0.64158906679171968</v>
      </c>
      <c r="J135" s="177">
        <f>G135/G$9</f>
        <v>6.6370171342517104E-2</v>
      </c>
      <c r="K135" s="176">
        <f>K136+K139</f>
        <v>149743</v>
      </c>
      <c r="L135" s="176">
        <f>L136+L139</f>
        <v>0</v>
      </c>
      <c r="M135" s="176">
        <f>M136+M139</f>
        <v>87353</v>
      </c>
      <c r="N135" s="176">
        <f>N136+N139</f>
        <v>163913</v>
      </c>
      <c r="O135" s="176">
        <f>O136+O139</f>
        <v>180038</v>
      </c>
      <c r="P135" s="177">
        <f>IFERROR(O135/N135-1,"-")</f>
        <v>9.8375357659246099E-2</v>
      </c>
      <c r="Q135" s="177">
        <f t="shared" si="42"/>
        <v>0.20231329678181953</v>
      </c>
      <c r="R135" s="177">
        <f>O135/O$9</f>
        <v>5.3740216121408148E-2</v>
      </c>
      <c r="S135" s="176">
        <f>S136+S139</f>
        <v>179597</v>
      </c>
      <c r="T135" s="176">
        <f>T136+T139</f>
        <v>77095</v>
      </c>
      <c r="U135" s="176">
        <f>U136+U139</f>
        <v>116590</v>
      </c>
      <c r="V135" s="176">
        <f>V136+V139</f>
        <v>211298</v>
      </c>
      <c r="W135" s="176">
        <f>W136+W139</f>
        <v>229046</v>
      </c>
      <c r="X135" s="177">
        <f>IFERROR(W135/V135-1,"-")</f>
        <v>8.3995115902658846E-2</v>
      </c>
      <c r="Y135" s="177">
        <f t="shared" si="43"/>
        <v>0.27533310690044943</v>
      </c>
      <c r="Z135" s="177">
        <f t="shared" ref="Z135:Z147" si="62">U135/U$9</f>
        <v>6.2749222160448342E-2</v>
      </c>
    </row>
    <row r="136" spans="1:26" x14ac:dyDescent="0.25">
      <c r="A136" s="1" t="s">
        <v>96</v>
      </c>
      <c r="B136" s="157" t="s">
        <v>97</v>
      </c>
      <c r="C136" s="158">
        <v>8311</v>
      </c>
      <c r="D136" s="158">
        <v>0</v>
      </c>
      <c r="E136" s="158">
        <v>9339</v>
      </c>
      <c r="F136" s="158">
        <v>5486</v>
      </c>
      <c r="G136" s="158">
        <v>7999</v>
      </c>
      <c r="H136" s="159">
        <f>IFERROR(G136/F136-1,"-")</f>
        <v>0.45807510025519504</v>
      </c>
      <c r="I136" s="160">
        <f t="shared" si="35"/>
        <v>-3.7540608831668876E-2</v>
      </c>
      <c r="J136" s="159">
        <f>G136/G$9</f>
        <v>1.0832823224142881E-2</v>
      </c>
      <c r="K136" s="158">
        <v>26862</v>
      </c>
      <c r="L136" s="158">
        <v>0</v>
      </c>
      <c r="M136" s="158">
        <v>28431</v>
      </c>
      <c r="N136" s="158">
        <v>15843</v>
      </c>
      <c r="O136" s="158">
        <v>15164</v>
      </c>
      <c r="P136" s="159">
        <f>IFERROR(O136/N136-1,"-")</f>
        <v>-4.2858044562267272E-2</v>
      </c>
      <c r="Q136" s="160">
        <f t="shared" si="42"/>
        <v>-0.43548507184870822</v>
      </c>
      <c r="R136" s="159">
        <f>O136/O$9</f>
        <v>4.526359086776309E-3</v>
      </c>
      <c r="S136" s="158">
        <v>35173</v>
      </c>
      <c r="T136" s="158">
        <v>22432</v>
      </c>
      <c r="U136" s="158">
        <v>37770</v>
      </c>
      <c r="V136" s="158">
        <v>21329</v>
      </c>
      <c r="W136" s="158">
        <v>23163</v>
      </c>
      <c r="X136" s="159">
        <f>IFERROR(W136/V136-1,"-")</f>
        <v>8.5986215950114797E-2</v>
      </c>
      <c r="Y136" s="160">
        <f t="shared" si="43"/>
        <v>-0.34145509339550228</v>
      </c>
      <c r="Z136" s="159">
        <f t="shared" si="62"/>
        <v>2.0327970846557457E-2</v>
      </c>
    </row>
    <row r="137" spans="1:26" x14ac:dyDescent="0.25">
      <c r="A137" s="161" t="s">
        <v>103</v>
      </c>
      <c r="B137" s="162" t="s">
        <v>103</v>
      </c>
      <c r="C137" s="163">
        <v>8311</v>
      </c>
      <c r="D137" s="163">
        <v>0</v>
      </c>
      <c r="E137" s="163">
        <v>9339</v>
      </c>
      <c r="F137" s="163">
        <v>5415</v>
      </c>
      <c r="G137" s="163">
        <v>7999</v>
      </c>
      <c r="H137" s="164">
        <f>IFERROR(G137/F137-1,"-")</f>
        <v>0.47719298245614028</v>
      </c>
      <c r="I137" s="165">
        <f t="shared" si="35"/>
        <v>-3.7540608831668876E-2</v>
      </c>
      <c r="J137" s="164">
        <f>G137/G$9</f>
        <v>1.0832823224142881E-2</v>
      </c>
      <c r="K137" s="163">
        <v>8866</v>
      </c>
      <c r="L137" s="163">
        <v>0</v>
      </c>
      <c r="M137" s="163">
        <v>20185</v>
      </c>
      <c r="N137" s="163">
        <v>9264</v>
      </c>
      <c r="O137" s="163">
        <v>6639</v>
      </c>
      <c r="P137" s="164">
        <f>IFERROR(O137/N137-1,"-")</f>
        <v>-0.28335492227979275</v>
      </c>
      <c r="Q137" s="165">
        <f t="shared" si="42"/>
        <v>-0.25118429957139632</v>
      </c>
      <c r="R137" s="164">
        <f>O137/O$9</f>
        <v>1.981699945733838E-3</v>
      </c>
      <c r="S137" s="163">
        <v>17177</v>
      </c>
      <c r="T137" s="163">
        <v>16366</v>
      </c>
      <c r="U137" s="163">
        <v>29524</v>
      </c>
      <c r="V137" s="163">
        <v>14679</v>
      </c>
      <c r="W137" s="163">
        <v>14638</v>
      </c>
      <c r="X137" s="164">
        <f>IFERROR(W137/V137-1,"-")</f>
        <v>-2.7931057973976658E-3</v>
      </c>
      <c r="Y137" s="165">
        <f t="shared" si="43"/>
        <v>-0.14781393724166036</v>
      </c>
      <c r="Z137" s="164">
        <f t="shared" si="62"/>
        <v>1.5889939403594452E-2</v>
      </c>
    </row>
    <row r="138" spans="1:26" x14ac:dyDescent="0.25">
      <c r="A138" s="161" t="s">
        <v>100</v>
      </c>
      <c r="B138" s="162" t="s">
        <v>100</v>
      </c>
      <c r="C138" s="163">
        <v>0</v>
      </c>
      <c r="D138" s="163">
        <v>0</v>
      </c>
      <c r="E138" s="163">
        <v>0</v>
      </c>
      <c r="F138" s="163">
        <v>71</v>
      </c>
      <c r="G138" s="163">
        <v>0</v>
      </c>
      <c r="H138" s="164">
        <f>IFERROR(G138/F138-1,"-")</f>
        <v>-1</v>
      </c>
      <c r="I138" s="165" t="str">
        <f t="shared" ref="I138:I161" si="63">IFERROR(G138/C138-1,"-")</f>
        <v>-</v>
      </c>
      <c r="J138" s="164">
        <f>G138/G$9</f>
        <v>0</v>
      </c>
      <c r="K138" s="163">
        <v>17996</v>
      </c>
      <c r="L138" s="163">
        <v>0</v>
      </c>
      <c r="M138" s="163">
        <v>8246</v>
      </c>
      <c r="N138" s="163">
        <v>6579</v>
      </c>
      <c r="O138" s="163">
        <v>8525</v>
      </c>
      <c r="P138" s="164">
        <f>IFERROR(O138/N138-1,"-")</f>
        <v>0.29578963368293043</v>
      </c>
      <c r="Q138" s="165">
        <f t="shared" si="42"/>
        <v>-0.52628361858190709</v>
      </c>
      <c r="R138" s="164">
        <f>O138/O$9</f>
        <v>2.5446591410424714E-3</v>
      </c>
      <c r="S138" s="163">
        <v>17996</v>
      </c>
      <c r="T138" s="163">
        <v>6066</v>
      </c>
      <c r="U138" s="163">
        <v>8246</v>
      </c>
      <c r="V138" s="163">
        <v>6650</v>
      </c>
      <c r="W138" s="163">
        <v>8525</v>
      </c>
      <c r="X138" s="164">
        <f>IFERROR(W138/V138-1,"-")</f>
        <v>0.28195488721804507</v>
      </c>
      <c r="Y138" s="165">
        <f t="shared" si="43"/>
        <v>-0.52628361858190709</v>
      </c>
      <c r="Z138" s="164">
        <f t="shared" si="62"/>
        <v>4.4380314429630077E-3</v>
      </c>
    </row>
    <row r="139" spans="1:26" x14ac:dyDescent="0.25">
      <c r="A139" s="1" t="s">
        <v>146</v>
      </c>
      <c r="B139" s="157" t="s">
        <v>107</v>
      </c>
      <c r="C139" s="158">
        <v>21543</v>
      </c>
      <c r="D139" s="158">
        <v>0</v>
      </c>
      <c r="E139" s="158">
        <v>19898</v>
      </c>
      <c r="F139" s="158">
        <v>41899</v>
      </c>
      <c r="G139" s="158">
        <v>41009</v>
      </c>
      <c r="H139" s="159">
        <f>IFERROR(G139/F139-1,"-")</f>
        <v>-2.1241557077734563E-2</v>
      </c>
      <c r="I139" s="160">
        <f t="shared" si="63"/>
        <v>0.90358817249222478</v>
      </c>
      <c r="J139" s="159">
        <f>G139/G$9</f>
        <v>5.553734811837422E-2</v>
      </c>
      <c r="K139" s="158">
        <v>122881</v>
      </c>
      <c r="L139" s="158">
        <v>0</v>
      </c>
      <c r="M139" s="158">
        <v>58922</v>
      </c>
      <c r="N139" s="158">
        <v>148070</v>
      </c>
      <c r="O139" s="158">
        <v>164874</v>
      </c>
      <c r="P139" s="159">
        <f>IFERROR(O139/N139-1,"-")</f>
        <v>0.11348686432092925</v>
      </c>
      <c r="Q139" s="160">
        <f t="shared" si="42"/>
        <v>0.34173712779030119</v>
      </c>
      <c r="R139" s="159">
        <f>O139/O$9</f>
        <v>4.9213857034631839E-2</v>
      </c>
      <c r="S139" s="158">
        <v>144424</v>
      </c>
      <c r="T139" s="158">
        <v>54663</v>
      </c>
      <c r="U139" s="158">
        <v>78820</v>
      </c>
      <c r="V139" s="158">
        <v>189969</v>
      </c>
      <c r="W139" s="158">
        <v>205883</v>
      </c>
      <c r="X139" s="159">
        <f>IFERROR(W139/V139-1,"-")</f>
        <v>8.3771562728655713E-2</v>
      </c>
      <c r="Y139" s="160">
        <f t="shared" si="43"/>
        <v>0.42554561568714333</v>
      </c>
      <c r="Z139" s="159">
        <f t="shared" si="62"/>
        <v>4.2421251313890886E-2</v>
      </c>
    </row>
    <row r="140" spans="1:26" x14ac:dyDescent="0.25">
      <c r="A140" s="161" t="s">
        <v>110</v>
      </c>
      <c r="B140" s="162" t="s">
        <v>110</v>
      </c>
      <c r="C140" s="163">
        <v>12618</v>
      </c>
      <c r="D140" s="163">
        <v>0</v>
      </c>
      <c r="E140" s="163">
        <v>8616</v>
      </c>
      <c r="F140" s="163">
        <v>22074</v>
      </c>
      <c r="G140" s="163">
        <v>20929</v>
      </c>
      <c r="H140" s="164">
        <f t="shared" ref="H140:H147" si="64">IFERROR(G140/F140-1,"-")</f>
        <v>-5.1870979432816933E-2</v>
      </c>
      <c r="I140" s="165">
        <f t="shared" si="63"/>
        <v>0.65866222856237111</v>
      </c>
      <c r="J140" s="164">
        <f t="shared" ref="J140:J147" si="65">G140/G$9</f>
        <v>2.8343562602586119E-2</v>
      </c>
      <c r="K140" s="163">
        <v>57689</v>
      </c>
      <c r="L140" s="163">
        <v>0</v>
      </c>
      <c r="M140" s="163">
        <v>13586</v>
      </c>
      <c r="N140" s="163">
        <v>60071</v>
      </c>
      <c r="O140" s="163">
        <v>68669</v>
      </c>
      <c r="P140" s="164">
        <f t="shared" ref="P140:P147" si="66">IFERROR(O140/N140-1,"-")</f>
        <v>0.14313062875597216</v>
      </c>
      <c r="Q140" s="165">
        <f t="shared" si="42"/>
        <v>0.19033091230563892</v>
      </c>
      <c r="R140" s="164">
        <f t="shared" ref="R140:R147" si="67">O140/O$9</f>
        <v>2.0497266692814719E-2</v>
      </c>
      <c r="S140" s="163">
        <v>70307</v>
      </c>
      <c r="T140" s="163">
        <v>18862</v>
      </c>
      <c r="U140" s="163">
        <v>22202</v>
      </c>
      <c r="V140" s="163">
        <v>82145</v>
      </c>
      <c r="W140" s="163">
        <v>89598</v>
      </c>
      <c r="X140" s="164">
        <f t="shared" ref="X140:X147" si="68">IFERROR(W140/V140-1,"-")</f>
        <v>9.0729807048511857E-2</v>
      </c>
      <c r="Y140" s="165">
        <f t="shared" si="43"/>
        <v>0.27438235168617631</v>
      </c>
      <c r="Z140" s="164">
        <f t="shared" si="62"/>
        <v>1.1949208597703698E-2</v>
      </c>
    </row>
    <row r="141" spans="1:26" x14ac:dyDescent="0.25">
      <c r="A141" s="161" t="s">
        <v>113</v>
      </c>
      <c r="B141" s="162" t="s">
        <v>113</v>
      </c>
      <c r="C141" s="163">
        <v>2167</v>
      </c>
      <c r="D141" s="163">
        <v>0</v>
      </c>
      <c r="E141" s="163">
        <v>1411</v>
      </c>
      <c r="F141" s="163">
        <v>1553</v>
      </c>
      <c r="G141" s="163">
        <v>1880</v>
      </c>
      <c r="H141" s="164">
        <f t="shared" si="64"/>
        <v>0.21056020605280112</v>
      </c>
      <c r="I141" s="165">
        <f t="shared" si="63"/>
        <v>-0.13244116289801566</v>
      </c>
      <c r="J141" s="164">
        <f t="shared" si="65"/>
        <v>2.5460317116375317E-3</v>
      </c>
      <c r="K141" s="163">
        <v>10331</v>
      </c>
      <c r="L141" s="163">
        <v>0</v>
      </c>
      <c r="M141" s="163">
        <v>6291</v>
      </c>
      <c r="N141" s="163">
        <v>11965</v>
      </c>
      <c r="O141" s="163">
        <v>16181</v>
      </c>
      <c r="P141" s="164">
        <f t="shared" si="66"/>
        <v>0.35236105307145849</v>
      </c>
      <c r="Q141" s="165">
        <f t="shared" si="42"/>
        <v>0.5662568967186139</v>
      </c>
      <c r="R141" s="164">
        <f t="shared" si="67"/>
        <v>4.8299272212560971E-3</v>
      </c>
      <c r="S141" s="163">
        <v>12498</v>
      </c>
      <c r="T141" s="163">
        <v>5188</v>
      </c>
      <c r="U141" s="163">
        <v>7702</v>
      </c>
      <c r="V141" s="163">
        <v>13518</v>
      </c>
      <c r="W141" s="163">
        <v>18061</v>
      </c>
      <c r="X141" s="164">
        <f t="shared" si="68"/>
        <v>0.33607042461902648</v>
      </c>
      <c r="Y141" s="165">
        <f t="shared" si="43"/>
        <v>0.44511121779484708</v>
      </c>
      <c r="Z141" s="164">
        <f t="shared" si="62"/>
        <v>4.1452483839074803E-3</v>
      </c>
    </row>
    <row r="142" spans="1:26" x14ac:dyDescent="0.25">
      <c r="A142" s="161" t="s">
        <v>116</v>
      </c>
      <c r="B142" s="162" t="s">
        <v>116</v>
      </c>
      <c r="C142" s="163">
        <v>822</v>
      </c>
      <c r="D142" s="163">
        <v>0</v>
      </c>
      <c r="E142" s="163">
        <v>2188</v>
      </c>
      <c r="F142" s="163">
        <v>5813</v>
      </c>
      <c r="G142" s="163">
        <v>5043</v>
      </c>
      <c r="H142" s="164">
        <f t="shared" si="64"/>
        <v>-0.13246172372269049</v>
      </c>
      <c r="I142" s="165">
        <f t="shared" si="63"/>
        <v>5.1350364963503647</v>
      </c>
      <c r="J142" s="164">
        <f t="shared" si="65"/>
        <v>6.8295946392489745E-3</v>
      </c>
      <c r="K142" s="163">
        <v>15318</v>
      </c>
      <c r="L142" s="163">
        <v>0</v>
      </c>
      <c r="M142" s="163">
        <v>10850</v>
      </c>
      <c r="N142" s="163">
        <v>17158</v>
      </c>
      <c r="O142" s="163">
        <v>15976</v>
      </c>
      <c r="P142" s="164">
        <f t="shared" si="66"/>
        <v>-6.8889147919337868E-2</v>
      </c>
      <c r="Q142" s="165">
        <f t="shared" si="42"/>
        <v>4.2955999477738649E-2</v>
      </c>
      <c r="R142" s="164">
        <f t="shared" si="67"/>
        <v>4.7687360043747245E-3</v>
      </c>
      <c r="S142" s="163">
        <v>16140</v>
      </c>
      <c r="T142" s="163">
        <v>5864</v>
      </c>
      <c r="U142" s="163">
        <v>13038</v>
      </c>
      <c r="V142" s="163">
        <v>22971</v>
      </c>
      <c r="W142" s="163">
        <v>21019</v>
      </c>
      <c r="X142" s="164">
        <f t="shared" si="68"/>
        <v>-8.4976709764485681E-2</v>
      </c>
      <c r="Y142" s="165">
        <f t="shared" si="43"/>
        <v>0.30229244114002474</v>
      </c>
      <c r="Z142" s="164">
        <f t="shared" si="62"/>
        <v>7.0171057425844887E-3</v>
      </c>
    </row>
    <row r="143" spans="1:26" x14ac:dyDescent="0.25">
      <c r="A143" s="161" t="s">
        <v>123</v>
      </c>
      <c r="B143" s="162" t="s">
        <v>123</v>
      </c>
      <c r="C143" s="163">
        <v>514</v>
      </c>
      <c r="D143" s="163">
        <v>0</v>
      </c>
      <c r="E143" s="163">
        <v>2549</v>
      </c>
      <c r="F143" s="163">
        <v>4370</v>
      </c>
      <c r="G143" s="163">
        <v>3569</v>
      </c>
      <c r="H143" s="164">
        <f t="shared" si="64"/>
        <v>-0.18329519450800913</v>
      </c>
      <c r="I143" s="165">
        <f t="shared" si="63"/>
        <v>5.9435797665369652</v>
      </c>
      <c r="J143" s="164">
        <f t="shared" si="65"/>
        <v>4.8333974355501868E-3</v>
      </c>
      <c r="K143" s="163">
        <v>1966</v>
      </c>
      <c r="L143" s="163">
        <v>0</v>
      </c>
      <c r="M143" s="163">
        <v>1210</v>
      </c>
      <c r="N143" s="163">
        <v>3896</v>
      </c>
      <c r="O143" s="163">
        <v>3738</v>
      </c>
      <c r="P143" s="164">
        <f t="shared" si="66"/>
        <v>-4.0554414784394255E-2</v>
      </c>
      <c r="Q143" s="165">
        <f t="shared" si="42"/>
        <v>0.90132248219735511</v>
      </c>
      <c r="R143" s="164">
        <f t="shared" si="67"/>
        <v>1.1157696034271858E-3</v>
      </c>
      <c r="S143" s="163">
        <v>2480</v>
      </c>
      <c r="T143" s="163">
        <v>782</v>
      </c>
      <c r="U143" s="163">
        <v>3759</v>
      </c>
      <c r="V143" s="163">
        <v>8266</v>
      </c>
      <c r="W143" s="163">
        <v>7307</v>
      </c>
      <c r="X143" s="164">
        <f t="shared" si="68"/>
        <v>-0.11601742075973864</v>
      </c>
      <c r="Y143" s="165">
        <f t="shared" si="43"/>
        <v>1.9463709677419354</v>
      </c>
      <c r="Z143" s="164">
        <f t="shared" si="62"/>
        <v>2.0231094099075848E-3</v>
      </c>
    </row>
    <row r="144" spans="1:26" x14ac:dyDescent="0.25">
      <c r="A144" s="161" t="s">
        <v>119</v>
      </c>
      <c r="B144" s="162" t="s">
        <v>119</v>
      </c>
      <c r="C144" s="163">
        <v>228</v>
      </c>
      <c r="D144" s="163">
        <v>0</v>
      </c>
      <c r="E144" s="163">
        <v>902</v>
      </c>
      <c r="F144" s="163">
        <v>435</v>
      </c>
      <c r="G144" s="163">
        <v>1205</v>
      </c>
      <c r="H144" s="164">
        <f t="shared" si="64"/>
        <v>1.7701149425287355</v>
      </c>
      <c r="I144" s="165">
        <f t="shared" si="63"/>
        <v>4.2850877192982457</v>
      </c>
      <c r="J144" s="164">
        <f t="shared" si="65"/>
        <v>1.6318979853846946E-3</v>
      </c>
      <c r="K144" s="163">
        <v>3291</v>
      </c>
      <c r="L144" s="163">
        <v>0</v>
      </c>
      <c r="M144" s="163">
        <v>1918</v>
      </c>
      <c r="N144" s="163">
        <v>3253</v>
      </c>
      <c r="O144" s="163">
        <v>3495</v>
      </c>
      <c r="P144" s="164">
        <f t="shared" si="66"/>
        <v>7.4392868121733846E-2</v>
      </c>
      <c r="Q144" s="165">
        <f t="shared" si="42"/>
        <v>6.1987237921604432E-2</v>
      </c>
      <c r="R144" s="164">
        <f t="shared" si="67"/>
        <v>1.043235624392192E-3</v>
      </c>
      <c r="S144" s="163">
        <v>3519</v>
      </c>
      <c r="T144" s="163">
        <v>1676</v>
      </c>
      <c r="U144" s="163">
        <v>2820</v>
      </c>
      <c r="V144" s="163">
        <v>3688</v>
      </c>
      <c r="W144" s="163">
        <v>4700</v>
      </c>
      <c r="X144" s="164">
        <f t="shared" si="68"/>
        <v>0.27440347071583515</v>
      </c>
      <c r="Y144" s="165">
        <f t="shared" si="43"/>
        <v>0.33560670645069623</v>
      </c>
      <c r="Z144" s="164">
        <f t="shared" si="62"/>
        <v>1.5177357105451955E-3</v>
      </c>
    </row>
    <row r="145" spans="1:26" x14ac:dyDescent="0.25">
      <c r="A145" s="161" t="s">
        <v>128</v>
      </c>
      <c r="B145" s="162" t="s">
        <v>128</v>
      </c>
      <c r="C145" s="163">
        <v>356</v>
      </c>
      <c r="D145" s="163">
        <v>0</v>
      </c>
      <c r="E145" s="163">
        <v>93</v>
      </c>
      <c r="F145" s="163">
        <v>79</v>
      </c>
      <c r="G145" s="163">
        <v>139</v>
      </c>
      <c r="H145" s="164">
        <f t="shared" si="64"/>
        <v>0.759493670886076</v>
      </c>
      <c r="I145" s="165">
        <f t="shared" si="63"/>
        <v>-0.6095505617977528</v>
      </c>
      <c r="J145" s="164">
        <f t="shared" si="65"/>
        <v>1.882438339987324E-4</v>
      </c>
      <c r="K145" s="163">
        <v>1180</v>
      </c>
      <c r="L145" s="163">
        <v>0</v>
      </c>
      <c r="M145" s="163">
        <v>1104</v>
      </c>
      <c r="N145" s="163">
        <v>2826</v>
      </c>
      <c r="O145" s="163">
        <v>3106</v>
      </c>
      <c r="P145" s="164">
        <f t="shared" si="66"/>
        <v>9.9079971691436564E-2</v>
      </c>
      <c r="Q145" s="165">
        <f t="shared" si="42"/>
        <v>1.6322033898305084</v>
      </c>
      <c r="R145" s="164">
        <f t="shared" si="67"/>
        <v>9.2712155918802535E-4</v>
      </c>
      <c r="S145" s="163">
        <v>1536</v>
      </c>
      <c r="T145" s="163">
        <v>1597</v>
      </c>
      <c r="U145" s="163">
        <v>1197</v>
      </c>
      <c r="V145" s="163">
        <v>2905</v>
      </c>
      <c r="W145" s="163">
        <v>3245</v>
      </c>
      <c r="X145" s="164">
        <f t="shared" si="68"/>
        <v>0.11703958691910499</v>
      </c>
      <c r="Y145" s="165">
        <f t="shared" si="43"/>
        <v>1.1126302083333335</v>
      </c>
      <c r="Z145" s="164">
        <f t="shared" si="62"/>
        <v>6.4423037075269469E-4</v>
      </c>
    </row>
    <row r="146" spans="1:26" x14ac:dyDescent="0.25">
      <c r="A146" s="161" t="s">
        <v>131</v>
      </c>
      <c r="B146" s="162" t="s">
        <v>131</v>
      </c>
      <c r="C146" s="163">
        <v>532</v>
      </c>
      <c r="D146" s="163">
        <v>0</v>
      </c>
      <c r="E146" s="163">
        <v>75</v>
      </c>
      <c r="F146" s="163">
        <v>49</v>
      </c>
      <c r="G146" s="163">
        <v>93</v>
      </c>
      <c r="H146" s="164">
        <f t="shared" si="64"/>
        <v>0.8979591836734695</v>
      </c>
      <c r="I146" s="165">
        <f t="shared" si="63"/>
        <v>-0.82518796992481203</v>
      </c>
      <c r="J146" s="164">
        <f t="shared" si="65"/>
        <v>1.2594731339483534E-4</v>
      </c>
      <c r="K146" s="163">
        <v>3806</v>
      </c>
      <c r="L146" s="163">
        <v>0</v>
      </c>
      <c r="M146" s="163">
        <v>715</v>
      </c>
      <c r="N146" s="163">
        <v>1637</v>
      </c>
      <c r="O146" s="163">
        <v>2212</v>
      </c>
      <c r="P146" s="164">
        <f t="shared" si="66"/>
        <v>0.35125229077580933</v>
      </c>
      <c r="Q146" s="165">
        <f t="shared" si="42"/>
        <v>-0.41881240147136101</v>
      </c>
      <c r="R146" s="164">
        <f t="shared" si="67"/>
        <v>6.6026815483706124E-4</v>
      </c>
      <c r="S146" s="163">
        <v>4338</v>
      </c>
      <c r="T146" s="163">
        <v>3384</v>
      </c>
      <c r="U146" s="163">
        <v>790</v>
      </c>
      <c r="V146" s="163">
        <v>1686</v>
      </c>
      <c r="W146" s="163">
        <v>2305</v>
      </c>
      <c r="X146" s="164">
        <f t="shared" si="68"/>
        <v>0.36714116251482798</v>
      </c>
      <c r="Y146" s="165">
        <f t="shared" si="43"/>
        <v>-0.46864914707238359</v>
      </c>
      <c r="Z146" s="164">
        <f t="shared" si="62"/>
        <v>4.2518128061372497E-4</v>
      </c>
    </row>
    <row r="147" spans="1:26" x14ac:dyDescent="0.25">
      <c r="A147" s="167" t="s">
        <v>145</v>
      </c>
      <c r="B147" s="168" t="s">
        <v>145</v>
      </c>
      <c r="C147" s="169">
        <f>C139-SUM(C140:C146)</f>
        <v>4306</v>
      </c>
      <c r="D147" s="169">
        <f>D139-SUM(D140:D146)</f>
        <v>0</v>
      </c>
      <c r="E147" s="169">
        <f>E139-SUM(E140:E146)</f>
        <v>4064</v>
      </c>
      <c r="F147" s="169">
        <f>F139-SUM(F140:F146)</f>
        <v>7526</v>
      </c>
      <c r="G147" s="169">
        <f>G139-SUM(G140:G146)</f>
        <v>8151</v>
      </c>
      <c r="H147" s="170">
        <f t="shared" si="64"/>
        <v>8.3045442466117558E-2</v>
      </c>
      <c r="I147" s="171">
        <f t="shared" si="63"/>
        <v>0.89294008360427313</v>
      </c>
      <c r="J147" s="170">
        <f t="shared" si="65"/>
        <v>1.103867259657315E-2</v>
      </c>
      <c r="K147" s="169">
        <f>K139-SUM(K140:K146)</f>
        <v>29300</v>
      </c>
      <c r="L147" s="169">
        <f>L139-SUM(L140:L146)</f>
        <v>0</v>
      </c>
      <c r="M147" s="169">
        <f>M139-SUM(M140:M146)</f>
        <v>23248</v>
      </c>
      <c r="N147" s="169">
        <f>N139-SUM(N140:N146)</f>
        <v>47264</v>
      </c>
      <c r="O147" s="169">
        <f>O139-SUM(O140:O146)</f>
        <v>51497</v>
      </c>
      <c r="P147" s="170">
        <f t="shared" si="66"/>
        <v>8.9560765064319536E-2</v>
      </c>
      <c r="Q147" s="171">
        <f t="shared" si="42"/>
        <v>0.75757679180887383</v>
      </c>
      <c r="R147" s="170">
        <f t="shared" si="67"/>
        <v>1.5371532174341836E-2</v>
      </c>
      <c r="S147" s="169">
        <f>S139-SUM(S140:S146)</f>
        <v>33606</v>
      </c>
      <c r="T147" s="169">
        <f>T139-SUM(T140:T146)</f>
        <v>17310</v>
      </c>
      <c r="U147" s="169">
        <f>U139-SUM(U140:U146)</f>
        <v>27312</v>
      </c>
      <c r="V147" s="169">
        <f>V139-SUM(V140:V146)</f>
        <v>54790</v>
      </c>
      <c r="W147" s="169">
        <f>W139-SUM(W140:W146)</f>
        <v>59648</v>
      </c>
      <c r="X147" s="170">
        <f t="shared" si="68"/>
        <v>8.866581492973169E-2</v>
      </c>
      <c r="Y147" s="171">
        <f t="shared" si="43"/>
        <v>0.77492114503362486</v>
      </c>
      <c r="Z147" s="170">
        <f t="shared" si="62"/>
        <v>1.4699431817876021E-2</v>
      </c>
    </row>
    <row r="148" spans="1:26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x14ac:dyDescent="0.25">
      <c r="A149" s="1" t="s">
        <v>0</v>
      </c>
      <c r="B149" s="154" t="s">
        <v>68</v>
      </c>
      <c r="C149" s="176">
        <f>C150+C153</f>
        <v>27519</v>
      </c>
      <c r="D149" s="176">
        <f>D150+D153</f>
        <v>11846</v>
      </c>
      <c r="E149" s="176">
        <f>E150+E153</f>
        <v>15189</v>
      </c>
      <c r="F149" s="176">
        <f>F150+F153</f>
        <v>30370</v>
      </c>
      <c r="G149" s="176">
        <f>G150+G153</f>
        <v>30695</v>
      </c>
      <c r="H149" s="177">
        <f>IFERROR(G149/F149-1,"-")</f>
        <v>1.0701350016463662E-2</v>
      </c>
      <c r="I149" s="177">
        <f t="shared" si="63"/>
        <v>0.11541117046404303</v>
      </c>
      <c r="J149" s="177">
        <f>G149/G$9</f>
        <v>4.1569384781230873E-2</v>
      </c>
      <c r="K149" s="176">
        <f>K150+K153</f>
        <v>94097</v>
      </c>
      <c r="L149" s="176">
        <f>L150+L153</f>
        <v>30203</v>
      </c>
      <c r="M149" s="176">
        <f>M150+M153</f>
        <v>55599</v>
      </c>
      <c r="N149" s="176">
        <f>N150+N153</f>
        <v>77698</v>
      </c>
      <c r="O149" s="176">
        <f>O150+O153</f>
        <v>83047</v>
      </c>
      <c r="P149" s="177">
        <f>IFERROR(O149/N149-1,"-")</f>
        <v>6.8843470874411228E-2</v>
      </c>
      <c r="Q149" s="177">
        <f t="shared" si="42"/>
        <v>-0.11743201164755523</v>
      </c>
      <c r="R149" s="177">
        <f>O149/O$9</f>
        <v>2.4789009699255616E-2</v>
      </c>
      <c r="S149" s="176">
        <f>S150+S153</f>
        <v>121616</v>
      </c>
      <c r="T149" s="176">
        <f>T150+T153</f>
        <v>42049</v>
      </c>
      <c r="U149" s="176">
        <f>U150+U153</f>
        <v>70788</v>
      </c>
      <c r="V149" s="176">
        <f>V150+V153</f>
        <v>108068</v>
      </c>
      <c r="W149" s="176">
        <f>W150+W153</f>
        <v>113742</v>
      </c>
      <c r="X149" s="177">
        <f>IFERROR(W149/V149-1,"-")</f>
        <v>5.2503978976200072E-2</v>
      </c>
      <c r="Y149" s="177">
        <f t="shared" si="43"/>
        <v>-6.4744770424944087E-2</v>
      </c>
      <c r="Z149" s="177">
        <f t="shared" ref="Z149:Z161" si="69">U149/U$9</f>
        <v>3.8098395559600456E-2</v>
      </c>
    </row>
    <row r="150" spans="1:26" x14ac:dyDescent="0.25">
      <c r="A150" s="1" t="s">
        <v>96</v>
      </c>
      <c r="B150" s="157" t="s">
        <v>97</v>
      </c>
      <c r="C150" s="158">
        <v>17412</v>
      </c>
      <c r="D150" s="158">
        <v>8198</v>
      </c>
      <c r="E150" s="158">
        <v>8139</v>
      </c>
      <c r="F150" s="158">
        <v>18008</v>
      </c>
      <c r="G150" s="158">
        <v>17683</v>
      </c>
      <c r="H150" s="159">
        <f>IFERROR(G150/F150-1,"-")</f>
        <v>-1.8047534429142642E-2</v>
      </c>
      <c r="I150" s="160">
        <f t="shared" si="63"/>
        <v>1.5563978865150485E-2</v>
      </c>
      <c r="J150" s="159">
        <f>G150/G$9</f>
        <v>2.3947595083450252E-2</v>
      </c>
      <c r="K150" s="158">
        <v>36028</v>
      </c>
      <c r="L150" s="158">
        <v>13645</v>
      </c>
      <c r="M150" s="158">
        <v>31999</v>
      </c>
      <c r="N150" s="158">
        <v>38624</v>
      </c>
      <c r="O150" s="158">
        <v>38986</v>
      </c>
      <c r="P150" s="159">
        <f>IFERROR(O150/N150-1,"-")</f>
        <v>9.3724109362054442E-3</v>
      </c>
      <c r="Q150" s="160">
        <f t="shared" si="42"/>
        <v>8.2102808926390658E-2</v>
      </c>
      <c r="R150" s="159">
        <f>O150/O$9</f>
        <v>1.1637076982132762E-2</v>
      </c>
      <c r="S150" s="158">
        <v>53440</v>
      </c>
      <c r="T150" s="158">
        <v>21843</v>
      </c>
      <c r="U150" s="158">
        <v>40138</v>
      </c>
      <c r="V150" s="158">
        <v>56632</v>
      </c>
      <c r="W150" s="158">
        <v>56669</v>
      </c>
      <c r="X150" s="159">
        <f>IFERROR(W150/V150-1,"-")</f>
        <v>6.5334086735413521E-4</v>
      </c>
      <c r="Y150" s="160">
        <f t="shared" si="43"/>
        <v>6.0422904191616666E-2</v>
      </c>
      <c r="Z150" s="159">
        <f t="shared" si="69"/>
        <v>2.160243828009328E-2</v>
      </c>
    </row>
    <row r="151" spans="1:26" x14ac:dyDescent="0.25">
      <c r="A151" s="161" t="s">
        <v>103</v>
      </c>
      <c r="B151" s="162" t="s">
        <v>103</v>
      </c>
      <c r="C151" s="163">
        <v>6183</v>
      </c>
      <c r="D151" s="163">
        <v>3239</v>
      </c>
      <c r="E151" s="163">
        <v>4159</v>
      </c>
      <c r="F151" s="163">
        <v>6621</v>
      </c>
      <c r="G151" s="163">
        <v>5819</v>
      </c>
      <c r="H151" s="164">
        <f>IFERROR(G151/F151-1,"-")</f>
        <v>-0.12112973871016464</v>
      </c>
      <c r="I151" s="165">
        <f t="shared" si="63"/>
        <v>-5.8871098172408209E-2</v>
      </c>
      <c r="J151" s="164">
        <f>G151/G$9</f>
        <v>7.8805098563929765E-3</v>
      </c>
      <c r="K151" s="163">
        <v>26435</v>
      </c>
      <c r="L151" s="163">
        <v>11144</v>
      </c>
      <c r="M151" s="163">
        <v>28141</v>
      </c>
      <c r="N151" s="163">
        <v>34603</v>
      </c>
      <c r="O151" s="163">
        <v>36698</v>
      </c>
      <c r="P151" s="164">
        <f>IFERROR(O151/N151-1,"-")</f>
        <v>6.0543883478311189E-2</v>
      </c>
      <c r="Q151" s="165">
        <f t="shared" ref="Q151:Q161" si="70">IFERROR(O151/K151-1,"-")</f>
        <v>0.38823529411764701</v>
      </c>
      <c r="R151" s="164">
        <f>O151/O$9</f>
        <v>1.095412330298846E-2</v>
      </c>
      <c r="S151" s="163">
        <v>32618</v>
      </c>
      <c r="T151" s="163">
        <v>14383</v>
      </c>
      <c r="U151" s="163">
        <v>32300</v>
      </c>
      <c r="V151" s="163">
        <v>41224</v>
      </c>
      <c r="W151" s="163">
        <v>42517</v>
      </c>
      <c r="X151" s="164">
        <f>IFERROR(W151/V151-1,"-")</f>
        <v>3.1365224141276959E-2</v>
      </c>
      <c r="Y151" s="165">
        <f t="shared" ref="Y151:Y161" si="71">IFERROR(W151/S151-1,"-")</f>
        <v>0.30348273959163663</v>
      </c>
      <c r="Z151" s="164">
        <f t="shared" si="69"/>
        <v>1.7383994131421918E-2</v>
      </c>
    </row>
    <row r="152" spans="1:26" x14ac:dyDescent="0.25">
      <c r="A152" s="161" t="s">
        <v>100</v>
      </c>
      <c r="B152" s="162" t="s">
        <v>100</v>
      </c>
      <c r="C152" s="163">
        <v>11229</v>
      </c>
      <c r="D152" s="163">
        <v>4959</v>
      </c>
      <c r="E152" s="163">
        <v>3980</v>
      </c>
      <c r="F152" s="163">
        <v>11387</v>
      </c>
      <c r="G152" s="163">
        <v>11864</v>
      </c>
      <c r="H152" s="164">
        <f>IFERROR(G152/F152-1,"-")</f>
        <v>4.1889874418196138E-2</v>
      </c>
      <c r="I152" s="165">
        <f t="shared" si="63"/>
        <v>5.6550004452756264E-2</v>
      </c>
      <c r="J152" s="164">
        <f>G152/G$9</f>
        <v>1.6067085227057274E-2</v>
      </c>
      <c r="K152" s="163">
        <v>9593</v>
      </c>
      <c r="L152" s="163">
        <v>2501</v>
      </c>
      <c r="M152" s="163">
        <v>3858</v>
      </c>
      <c r="N152" s="163">
        <v>4021</v>
      </c>
      <c r="O152" s="163">
        <v>2288</v>
      </c>
      <c r="P152" s="164">
        <f>IFERROR(O152/N152-1,"-")</f>
        <v>-0.43098731658791345</v>
      </c>
      <c r="Q152" s="165">
        <f t="shared" si="70"/>
        <v>-0.76149275513395187</v>
      </c>
      <c r="R152" s="164">
        <f>O152/O$9</f>
        <v>6.8295367914430203E-4</v>
      </c>
      <c r="S152" s="163">
        <v>20822</v>
      </c>
      <c r="T152" s="163">
        <v>7460</v>
      </c>
      <c r="U152" s="163">
        <v>7838</v>
      </c>
      <c r="V152" s="163">
        <v>15408</v>
      </c>
      <c r="W152" s="163">
        <v>14152</v>
      </c>
      <c r="X152" s="164">
        <f>IFERROR(W152/V152-1,"-")</f>
        <v>-8.1516095534787114E-2</v>
      </c>
      <c r="Y152" s="165">
        <f t="shared" si="71"/>
        <v>-0.32033426183844016</v>
      </c>
      <c r="Z152" s="164">
        <f t="shared" si="69"/>
        <v>4.2184441486713626E-3</v>
      </c>
    </row>
    <row r="153" spans="1:26" x14ac:dyDescent="0.25">
      <c r="A153" s="1" t="s">
        <v>146</v>
      </c>
      <c r="B153" s="157" t="s">
        <v>107</v>
      </c>
      <c r="C153" s="158">
        <v>10107</v>
      </c>
      <c r="D153" s="158">
        <v>3648</v>
      </c>
      <c r="E153" s="158">
        <v>7050</v>
      </c>
      <c r="F153" s="158">
        <v>12362</v>
      </c>
      <c r="G153" s="158">
        <v>13012</v>
      </c>
      <c r="H153" s="159">
        <f>IFERROR(G153/F153-1,"-")</f>
        <v>5.25804885940786E-2</v>
      </c>
      <c r="I153" s="160">
        <f t="shared" si="63"/>
        <v>0.28742455723755822</v>
      </c>
      <c r="J153" s="159">
        <f>G153/G$9</f>
        <v>1.762178969778062E-2</v>
      </c>
      <c r="K153" s="158">
        <v>58069</v>
      </c>
      <c r="L153" s="158">
        <v>16558</v>
      </c>
      <c r="M153" s="158">
        <v>23600</v>
      </c>
      <c r="N153" s="158">
        <v>39074</v>
      </c>
      <c r="O153" s="158">
        <v>44061</v>
      </c>
      <c r="P153" s="159">
        <f>IFERROR(O153/N153-1,"-")</f>
        <v>0.12762962583815329</v>
      </c>
      <c r="Q153" s="160">
        <f t="shared" si="70"/>
        <v>-0.24123026055210184</v>
      </c>
      <c r="R153" s="159">
        <f>O153/O$9</f>
        <v>1.3151932717122854E-2</v>
      </c>
      <c r="S153" s="158">
        <v>68176</v>
      </c>
      <c r="T153" s="158">
        <v>20206</v>
      </c>
      <c r="U153" s="158">
        <v>30650</v>
      </c>
      <c r="V153" s="158">
        <v>51436</v>
      </c>
      <c r="W153" s="158">
        <v>57073</v>
      </c>
      <c r="X153" s="159">
        <f>IFERROR(W153/V153-1,"-")</f>
        <v>0.10959250330507819</v>
      </c>
      <c r="Y153" s="160">
        <f t="shared" si="71"/>
        <v>-0.16285789720722832</v>
      </c>
      <c r="Z153" s="159">
        <f t="shared" si="69"/>
        <v>1.6495957279507176E-2</v>
      </c>
    </row>
    <row r="154" spans="1:26" x14ac:dyDescent="0.25">
      <c r="A154" s="161" t="s">
        <v>110</v>
      </c>
      <c r="B154" s="162" t="s">
        <v>110</v>
      </c>
      <c r="C154" s="163">
        <v>1074</v>
      </c>
      <c r="D154" s="163">
        <v>434</v>
      </c>
      <c r="E154" s="163">
        <v>401</v>
      </c>
      <c r="F154" s="163">
        <v>974</v>
      </c>
      <c r="G154" s="163">
        <v>983</v>
      </c>
      <c r="H154" s="164">
        <f t="shared" ref="H154:H161" si="72">IFERROR(G154/F154-1,"-")</f>
        <v>9.2402464065708401E-3</v>
      </c>
      <c r="I154" s="165">
        <f t="shared" si="63"/>
        <v>-8.472998137802612E-2</v>
      </c>
      <c r="J154" s="164">
        <f t="shared" ref="J154:J161" si="73">G154/G$9</f>
        <v>1.3312495598615391E-3</v>
      </c>
      <c r="K154" s="163">
        <v>20546</v>
      </c>
      <c r="L154" s="163">
        <v>5335</v>
      </c>
      <c r="M154" s="163">
        <v>5197</v>
      </c>
      <c r="N154" s="163">
        <v>18197</v>
      </c>
      <c r="O154" s="163">
        <v>17767</v>
      </c>
      <c r="P154" s="164">
        <f t="shared" ref="P154:P161" si="74">IFERROR(O154/N154-1,"-")</f>
        <v>-2.3630268725614134E-2</v>
      </c>
      <c r="Q154" s="165">
        <f t="shared" si="70"/>
        <v>-0.13525747104059183</v>
      </c>
      <c r="R154" s="164">
        <f t="shared" ref="R154:R161" si="75">O154/O$9</f>
        <v>5.3033382942993066E-3</v>
      </c>
      <c r="S154" s="163">
        <v>21620</v>
      </c>
      <c r="T154" s="163">
        <v>5769</v>
      </c>
      <c r="U154" s="163">
        <v>5598</v>
      </c>
      <c r="V154" s="163">
        <v>19171</v>
      </c>
      <c r="W154" s="163">
        <v>18750</v>
      </c>
      <c r="X154" s="164">
        <f t="shared" ref="X154:X161" si="76">IFERROR(W154/V154-1,"-")</f>
        <v>-2.1960252464660157E-2</v>
      </c>
      <c r="Y154" s="165">
        <f t="shared" si="71"/>
        <v>-0.13274745605920446</v>
      </c>
      <c r="Z154" s="164">
        <f t="shared" si="69"/>
        <v>3.0128668466780158E-3</v>
      </c>
    </row>
    <row r="155" spans="1:26" x14ac:dyDescent="0.25">
      <c r="A155" s="161" t="s">
        <v>113</v>
      </c>
      <c r="B155" s="162" t="s">
        <v>113</v>
      </c>
      <c r="C155" s="163">
        <v>1972</v>
      </c>
      <c r="D155" s="163">
        <v>651</v>
      </c>
      <c r="E155" s="163">
        <v>1400</v>
      </c>
      <c r="F155" s="163">
        <v>2438</v>
      </c>
      <c r="G155" s="163">
        <v>2568</v>
      </c>
      <c r="H155" s="164">
        <f t="shared" si="72"/>
        <v>5.3322395406070644E-2</v>
      </c>
      <c r="I155" s="165">
        <f t="shared" si="63"/>
        <v>0.30223123732251511</v>
      </c>
      <c r="J155" s="164">
        <f t="shared" si="73"/>
        <v>3.4777709763219051E-3</v>
      </c>
      <c r="K155" s="163">
        <v>14400</v>
      </c>
      <c r="L155" s="163">
        <v>3972</v>
      </c>
      <c r="M155" s="163">
        <v>6636</v>
      </c>
      <c r="N155" s="163">
        <v>7498</v>
      </c>
      <c r="O155" s="163">
        <v>7764</v>
      </c>
      <c r="P155" s="164">
        <f t="shared" si="74"/>
        <v>3.5476126967191268E-2</v>
      </c>
      <c r="Q155" s="165">
        <f t="shared" si="70"/>
        <v>-0.46083333333333332</v>
      </c>
      <c r="R155" s="164">
        <f t="shared" si="75"/>
        <v>2.3175054042291789E-3</v>
      </c>
      <c r="S155" s="163">
        <v>16372</v>
      </c>
      <c r="T155" s="163">
        <v>4623</v>
      </c>
      <c r="U155" s="163">
        <v>8036</v>
      </c>
      <c r="V155" s="163">
        <v>9936</v>
      </c>
      <c r="W155" s="163">
        <v>10332</v>
      </c>
      <c r="X155" s="164">
        <f t="shared" si="76"/>
        <v>3.9855072463768071E-2</v>
      </c>
      <c r="Y155" s="165">
        <f t="shared" si="71"/>
        <v>-0.36892255069631075</v>
      </c>
      <c r="Z155" s="164">
        <f t="shared" si="69"/>
        <v>4.325008570901131E-3</v>
      </c>
    </row>
    <row r="156" spans="1:26" x14ac:dyDescent="0.25">
      <c r="A156" s="161" t="s">
        <v>116</v>
      </c>
      <c r="B156" s="162" t="s">
        <v>116</v>
      </c>
      <c r="C156" s="163">
        <v>1295</v>
      </c>
      <c r="D156" s="163">
        <v>563</v>
      </c>
      <c r="E156" s="163">
        <v>1370</v>
      </c>
      <c r="F156" s="163">
        <v>2211</v>
      </c>
      <c r="G156" s="163">
        <v>2245</v>
      </c>
      <c r="H156" s="164">
        <f t="shared" si="72"/>
        <v>1.5377657168701875E-2</v>
      </c>
      <c r="I156" s="165">
        <f t="shared" si="63"/>
        <v>0.73359073359073368</v>
      </c>
      <c r="J156" s="164">
        <f t="shared" si="73"/>
        <v>3.0403410599075843E-3</v>
      </c>
      <c r="K156" s="163">
        <v>8444</v>
      </c>
      <c r="L156" s="163">
        <v>1717</v>
      </c>
      <c r="M156" s="163">
        <v>3754</v>
      </c>
      <c r="N156" s="163">
        <v>4261</v>
      </c>
      <c r="O156" s="163">
        <v>7004</v>
      </c>
      <c r="P156" s="164">
        <f t="shared" si="74"/>
        <v>0.6437455996245014</v>
      </c>
      <c r="Q156" s="165">
        <f t="shared" si="70"/>
        <v>-0.17053529133112266</v>
      </c>
      <c r="R156" s="164">
        <f t="shared" si="75"/>
        <v>2.0906501611567705E-3</v>
      </c>
      <c r="S156" s="163">
        <v>9739</v>
      </c>
      <c r="T156" s="163">
        <v>2280</v>
      </c>
      <c r="U156" s="163">
        <v>5124</v>
      </c>
      <c r="V156" s="163">
        <v>6472</v>
      </c>
      <c r="W156" s="163">
        <v>9249</v>
      </c>
      <c r="X156" s="164">
        <f t="shared" si="76"/>
        <v>0.42907911001236099</v>
      </c>
      <c r="Y156" s="165">
        <f t="shared" si="71"/>
        <v>-5.0313173837149616E-2</v>
      </c>
      <c r="Z156" s="164">
        <f t="shared" si="69"/>
        <v>2.7577580783097804E-3</v>
      </c>
    </row>
    <row r="157" spans="1:26" x14ac:dyDescent="0.25">
      <c r="A157" s="161" t="s">
        <v>123</v>
      </c>
      <c r="B157" s="162" t="s">
        <v>123</v>
      </c>
      <c r="C157" s="163">
        <v>534</v>
      </c>
      <c r="D157" s="163">
        <v>250</v>
      </c>
      <c r="E157" s="163">
        <v>317</v>
      </c>
      <c r="F157" s="163">
        <v>761</v>
      </c>
      <c r="G157" s="163">
        <v>634</v>
      </c>
      <c r="H157" s="164">
        <f t="shared" si="72"/>
        <v>-0.16688567674113008</v>
      </c>
      <c r="I157" s="165">
        <f t="shared" si="63"/>
        <v>0.18726591760299627</v>
      </c>
      <c r="J157" s="164">
        <f t="shared" si="73"/>
        <v>8.5860856658414632E-4</v>
      </c>
      <c r="K157" s="163">
        <v>1018</v>
      </c>
      <c r="L157" s="163">
        <v>328</v>
      </c>
      <c r="M157" s="163">
        <v>589</v>
      </c>
      <c r="N157" s="163">
        <v>856</v>
      </c>
      <c r="O157" s="163">
        <v>868</v>
      </c>
      <c r="P157" s="164">
        <f t="shared" si="74"/>
        <v>1.4018691588784993E-2</v>
      </c>
      <c r="Q157" s="165">
        <f t="shared" si="70"/>
        <v>-0.1473477406679764</v>
      </c>
      <c r="R157" s="164">
        <f t="shared" si="75"/>
        <v>2.5909256708796073E-4</v>
      </c>
      <c r="S157" s="163">
        <v>1552</v>
      </c>
      <c r="T157" s="163">
        <v>578</v>
      </c>
      <c r="U157" s="163">
        <v>906</v>
      </c>
      <c r="V157" s="163">
        <v>1617</v>
      </c>
      <c r="W157" s="163">
        <v>1502</v>
      </c>
      <c r="X157" s="164">
        <f t="shared" si="76"/>
        <v>-7.1119356833642566E-2</v>
      </c>
      <c r="Y157" s="165">
        <f t="shared" si="71"/>
        <v>-3.2216494845360821E-2</v>
      </c>
      <c r="Z157" s="164">
        <f t="shared" si="69"/>
        <v>4.8761296232409471E-4</v>
      </c>
    </row>
    <row r="158" spans="1:26" x14ac:dyDescent="0.25">
      <c r="A158" s="161" t="s">
        <v>119</v>
      </c>
      <c r="B158" s="162" t="s">
        <v>119</v>
      </c>
      <c r="C158" s="163">
        <v>433</v>
      </c>
      <c r="D158" s="163">
        <v>236</v>
      </c>
      <c r="E158" s="163">
        <v>351</v>
      </c>
      <c r="F158" s="163">
        <v>597</v>
      </c>
      <c r="G158" s="163">
        <v>569</v>
      </c>
      <c r="H158" s="164">
        <f t="shared" si="72"/>
        <v>-4.6901172529313251E-2</v>
      </c>
      <c r="I158" s="165">
        <f t="shared" si="63"/>
        <v>0.31408775981524251</v>
      </c>
      <c r="J158" s="164">
        <f t="shared" si="73"/>
        <v>7.7058087442646568E-4</v>
      </c>
      <c r="K158" s="163">
        <v>2553</v>
      </c>
      <c r="L158" s="163">
        <v>1262</v>
      </c>
      <c r="M158" s="163">
        <v>1393</v>
      </c>
      <c r="N158" s="163">
        <v>2346</v>
      </c>
      <c r="O158" s="163">
        <v>2305</v>
      </c>
      <c r="P158" s="164">
        <f t="shared" si="74"/>
        <v>-1.7476555839727181E-2</v>
      </c>
      <c r="Q158" s="165">
        <f t="shared" si="70"/>
        <v>-9.7140618879749341E-2</v>
      </c>
      <c r="R158" s="164">
        <f t="shared" si="75"/>
        <v>6.8802807273934269E-4</v>
      </c>
      <c r="S158" s="163">
        <v>2986</v>
      </c>
      <c r="T158" s="163">
        <v>1498</v>
      </c>
      <c r="U158" s="163">
        <v>1744</v>
      </c>
      <c r="V158" s="163">
        <v>2943</v>
      </c>
      <c r="W158" s="163">
        <v>2874</v>
      </c>
      <c r="X158" s="164">
        <f t="shared" si="76"/>
        <v>-2.3445463812436285E-2</v>
      </c>
      <c r="Y158" s="165">
        <f t="shared" si="71"/>
        <v>-3.7508372404554624E-2</v>
      </c>
      <c r="Z158" s="164">
        <f t="shared" si="69"/>
        <v>9.386280422662485E-4</v>
      </c>
    </row>
    <row r="159" spans="1:26" x14ac:dyDescent="0.25">
      <c r="A159" s="161" t="s">
        <v>128</v>
      </c>
      <c r="B159" s="162" t="s">
        <v>128</v>
      </c>
      <c r="C159" s="163">
        <v>159</v>
      </c>
      <c r="D159" s="163">
        <v>58</v>
      </c>
      <c r="E159" s="163">
        <v>71</v>
      </c>
      <c r="F159" s="163">
        <v>195</v>
      </c>
      <c r="G159" s="163">
        <v>156</v>
      </c>
      <c r="H159" s="164">
        <f t="shared" si="72"/>
        <v>-0.19999999999999996</v>
      </c>
      <c r="I159" s="165">
        <f t="shared" si="63"/>
        <v>-1.8867924528301883E-2</v>
      </c>
      <c r="J159" s="164">
        <f t="shared" si="73"/>
        <v>2.1126646117843349E-4</v>
      </c>
      <c r="K159" s="163">
        <v>251</v>
      </c>
      <c r="L159" s="163">
        <v>174</v>
      </c>
      <c r="M159" s="163">
        <v>211</v>
      </c>
      <c r="N159" s="163">
        <v>277</v>
      </c>
      <c r="O159" s="163">
        <v>276</v>
      </c>
      <c r="P159" s="164">
        <f t="shared" si="74"/>
        <v>-3.6101083032491488E-3</v>
      </c>
      <c r="Q159" s="165">
        <f t="shared" si="70"/>
        <v>9.960159362549792E-2</v>
      </c>
      <c r="R159" s="164">
        <f t="shared" si="75"/>
        <v>8.2384272484190284E-5</v>
      </c>
      <c r="S159" s="163">
        <v>410</v>
      </c>
      <c r="T159" s="163">
        <v>232</v>
      </c>
      <c r="U159" s="163">
        <v>282</v>
      </c>
      <c r="V159" s="163">
        <v>472</v>
      </c>
      <c r="W159" s="163">
        <v>432</v>
      </c>
      <c r="X159" s="164">
        <f t="shared" si="76"/>
        <v>-8.4745762711864403E-2</v>
      </c>
      <c r="Y159" s="165">
        <f t="shared" si="71"/>
        <v>5.3658536585365901E-2</v>
      </c>
      <c r="Z159" s="164">
        <f t="shared" si="69"/>
        <v>1.5177357105451955E-4</v>
      </c>
    </row>
    <row r="160" spans="1:26" x14ac:dyDescent="0.25">
      <c r="A160" s="161" t="s">
        <v>131</v>
      </c>
      <c r="B160" s="162" t="s">
        <v>131</v>
      </c>
      <c r="C160" s="163">
        <v>218</v>
      </c>
      <c r="D160" s="163">
        <v>70</v>
      </c>
      <c r="E160" s="163">
        <v>84</v>
      </c>
      <c r="F160" s="163">
        <v>99</v>
      </c>
      <c r="G160" s="163">
        <v>155</v>
      </c>
      <c r="H160" s="164">
        <f t="shared" si="72"/>
        <v>0.56565656565656575</v>
      </c>
      <c r="I160" s="165">
        <f t="shared" si="63"/>
        <v>-0.28899082568807344</v>
      </c>
      <c r="J160" s="164">
        <f t="shared" si="73"/>
        <v>2.0991218899139226E-4</v>
      </c>
      <c r="K160" s="163">
        <v>755</v>
      </c>
      <c r="L160" s="163">
        <v>228</v>
      </c>
      <c r="M160" s="163">
        <v>362</v>
      </c>
      <c r="N160" s="163">
        <v>555</v>
      </c>
      <c r="O160" s="163">
        <v>677</v>
      </c>
      <c r="P160" s="164">
        <f t="shared" si="74"/>
        <v>0.2198198198198198</v>
      </c>
      <c r="Q160" s="165">
        <f t="shared" si="70"/>
        <v>-0.10331125827814569</v>
      </c>
      <c r="R160" s="164">
        <f t="shared" si="75"/>
        <v>2.0208026257897399E-4</v>
      </c>
      <c r="S160" s="163">
        <v>973</v>
      </c>
      <c r="T160" s="163">
        <v>298</v>
      </c>
      <c r="U160" s="163">
        <v>446</v>
      </c>
      <c r="V160" s="163">
        <v>654</v>
      </c>
      <c r="W160" s="163">
        <v>832</v>
      </c>
      <c r="X160" s="164">
        <f t="shared" si="76"/>
        <v>0.27217125382262997</v>
      </c>
      <c r="Y160" s="165">
        <f t="shared" si="71"/>
        <v>-0.14491264131551906</v>
      </c>
      <c r="Z160" s="164">
        <f t="shared" si="69"/>
        <v>2.4003905209331815E-4</v>
      </c>
    </row>
    <row r="161" spans="1:26" x14ac:dyDescent="0.25">
      <c r="A161" s="167" t="s">
        <v>145</v>
      </c>
      <c r="B161" s="168" t="s">
        <v>145</v>
      </c>
      <c r="C161" s="169">
        <f>C153-SUM(C154:C160)</f>
        <v>4422</v>
      </c>
      <c r="D161" s="169">
        <f>D153-SUM(D154:D160)</f>
        <v>1386</v>
      </c>
      <c r="E161" s="169">
        <f>E153-SUM(E154:E160)</f>
        <v>3056</v>
      </c>
      <c r="F161" s="169">
        <f>F153-SUM(F154:F160)</f>
        <v>5087</v>
      </c>
      <c r="G161" s="169">
        <f>G153-SUM(G154:G160)</f>
        <v>5702</v>
      </c>
      <c r="H161" s="170">
        <f t="shared" si="72"/>
        <v>0.12089640259484957</v>
      </c>
      <c r="I161" s="171">
        <f t="shared" si="63"/>
        <v>0.28946178199909545</v>
      </c>
      <c r="J161" s="170">
        <f t="shared" si="73"/>
        <v>7.7220600105091519E-3</v>
      </c>
      <c r="K161" s="169">
        <f>K153-SUM(K154:K160)</f>
        <v>10102</v>
      </c>
      <c r="L161" s="169">
        <f>L153-SUM(L154:L160)</f>
        <v>3542</v>
      </c>
      <c r="M161" s="169">
        <f>M153-SUM(M154:M160)</f>
        <v>5458</v>
      </c>
      <c r="N161" s="169">
        <f>N153-SUM(N154:N160)</f>
        <v>5084</v>
      </c>
      <c r="O161" s="169">
        <f>O153-SUM(O154:O160)</f>
        <v>7400</v>
      </c>
      <c r="P161" s="170">
        <f t="shared" si="74"/>
        <v>0.45554681353265147</v>
      </c>
      <c r="Q161" s="171">
        <f t="shared" si="70"/>
        <v>-0.26747178776479907</v>
      </c>
      <c r="R161" s="170">
        <f t="shared" si="75"/>
        <v>2.2088536825471306E-3</v>
      </c>
      <c r="S161" s="169">
        <f>S153-SUM(S154:S160)</f>
        <v>14524</v>
      </c>
      <c r="T161" s="169">
        <f>T153-SUM(T154:T160)</f>
        <v>4928</v>
      </c>
      <c r="U161" s="169">
        <f>U153-SUM(U154:U160)</f>
        <v>8514</v>
      </c>
      <c r="V161" s="169">
        <f>V153-SUM(V154:V160)</f>
        <v>10171</v>
      </c>
      <c r="W161" s="169">
        <f>W153-SUM(W154:W160)</f>
        <v>13102</v>
      </c>
      <c r="X161" s="170">
        <f t="shared" si="76"/>
        <v>0.28817225444892336</v>
      </c>
      <c r="Y161" s="171">
        <f t="shared" si="71"/>
        <v>-9.7906912696226978E-2</v>
      </c>
      <c r="Z161" s="170">
        <f t="shared" si="69"/>
        <v>4.5822701558800687E-3</v>
      </c>
    </row>
    <row r="162" spans="1:26" ht="6" customHeight="1" x14ac:dyDescent="0.25">
      <c r="C162" s="79"/>
      <c r="D162" s="79"/>
      <c r="E162" s="79"/>
      <c r="F162" s="79"/>
      <c r="G162" s="79"/>
      <c r="H162" s="79"/>
      <c r="K162" s="79"/>
      <c r="L162" s="79"/>
      <c r="M162" s="79"/>
      <c r="N162" s="79"/>
      <c r="O162" s="79"/>
      <c r="P162" s="79"/>
      <c r="S162" s="79"/>
      <c r="T162" s="79"/>
      <c r="U162" s="79"/>
      <c r="V162" s="79"/>
      <c r="W162" s="79"/>
      <c r="X162" s="79"/>
    </row>
    <row r="163" spans="1:26" ht="6" customHeigh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FB78-4C40-4A6B-833C-D9C2EE83B2C7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11C1-CE78-4228-B38A-EEF3E1EF152B}">
  <sheetPr>
    <tabColor rgb="FFFFC000"/>
  </sheetPr>
  <dimension ref="A1:X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10" width="13.7109375" customWidth="1"/>
    <col min="12" max="20" width="0" hidden="1" customWidth="1"/>
  </cols>
  <sheetData>
    <row r="1" spans="1:20" ht="42.75" customHeight="1" x14ac:dyDescent="0.25"/>
    <row r="5" spans="1:20" ht="42" customHeight="1" thickBot="1" x14ac:dyDescent="0.3">
      <c r="B5" s="267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67"/>
      <c r="D5" s="267"/>
      <c r="E5" s="267"/>
      <c r="F5" s="267"/>
      <c r="G5" s="267"/>
      <c r="H5" s="267"/>
      <c r="I5" s="267"/>
      <c r="J5" s="267"/>
      <c r="L5" s="267" t="s">
        <v>271</v>
      </c>
      <c r="M5" s="267"/>
      <c r="N5" s="267"/>
      <c r="O5" s="267"/>
      <c r="P5" s="267"/>
      <c r="Q5" s="267"/>
      <c r="R5" s="267"/>
      <c r="S5" s="267"/>
      <c r="T5" s="267"/>
    </row>
    <row r="6" spans="1:20" ht="6" customHeight="1" x14ac:dyDescent="0.25"/>
    <row r="7" spans="1:20" ht="15.75" x14ac:dyDescent="0.25">
      <c r="B7" s="143"/>
      <c r="C7" s="302" t="s">
        <v>43</v>
      </c>
      <c r="D7" s="303"/>
      <c r="E7" s="303"/>
      <c r="F7" s="303"/>
      <c r="G7" s="303"/>
      <c r="H7" s="303"/>
      <c r="I7" s="303"/>
      <c r="J7" s="303"/>
    </row>
    <row r="8" spans="1:20" s="144" customFormat="1" ht="72" customHeight="1" x14ac:dyDescent="0.25">
      <c r="A8"/>
      <c r="B8" s="183"/>
      <c r="C8" s="172" t="s">
        <v>226</v>
      </c>
      <c r="D8" s="172" t="s">
        <v>227</v>
      </c>
      <c r="E8" s="172" t="s">
        <v>228</v>
      </c>
      <c r="F8" s="172" t="s">
        <v>229</v>
      </c>
      <c r="G8" s="172" t="s">
        <v>230</v>
      </c>
      <c r="H8" s="173" t="str">
        <f>CONCATENATE("var. ",RIGHT(G8,2),"/",RIGHT(F8,2))</f>
        <v>var. 24/23</v>
      </c>
      <c r="I8" s="173" t="str">
        <f>CONCATENATE("var. ",RIGHT(G8,2),"/",RIGHT(C8,2))</f>
        <v>var. 24/19</v>
      </c>
      <c r="J8" s="173" t="str">
        <f>CONCATENATE("Cuota s/ total lugares de residencia ",RIGHT(G8,4))</f>
        <v>Cuota s/ total lugares de residencia 2024</v>
      </c>
      <c r="L8" s="183"/>
      <c r="M8" s="172" t="s">
        <v>226</v>
      </c>
      <c r="N8" s="172" t="s">
        <v>227</v>
      </c>
      <c r="O8" s="172" t="s">
        <v>228</v>
      </c>
      <c r="P8" s="172" t="s">
        <v>229</v>
      </c>
      <c r="Q8" s="172" t="s">
        <v>230</v>
      </c>
      <c r="R8" s="173" t="str">
        <f>CONCATENATE("var. ",RIGHT(Q8,2),"/",RIGHT(P8,2))</f>
        <v>var. 24/23</v>
      </c>
      <c r="S8" s="173" t="str">
        <f>CONCATENATE("var. ",RIGHT(Q8,2),"/",RIGHT(M8,2))</f>
        <v>var. 24/19</v>
      </c>
      <c r="T8" s="173" t="str">
        <f>CONCATENATE("Cuota s/ total lugares de residencia ",RIGHT(Q8,4))</f>
        <v>Cuota s/ total lugares de residencia 2024</v>
      </c>
    </row>
    <row r="9" spans="1:20" x14ac:dyDescent="0.25">
      <c r="B9" s="150" t="s">
        <v>43</v>
      </c>
      <c r="C9" s="151"/>
      <c r="D9" s="151"/>
      <c r="E9" s="151"/>
      <c r="F9" s="151"/>
      <c r="G9" s="151"/>
      <c r="H9" s="152"/>
      <c r="I9" s="152"/>
      <c r="J9" s="152"/>
      <c r="L9" s="153" t="s">
        <v>47</v>
      </c>
      <c r="M9" s="174"/>
      <c r="N9" s="174"/>
      <c r="O9" s="174"/>
      <c r="P9" s="174"/>
      <c r="Q9" s="174"/>
      <c r="R9" s="175"/>
      <c r="S9" s="175"/>
      <c r="T9" s="175"/>
    </row>
    <row r="10" spans="1:20" x14ac:dyDescent="0.25">
      <c r="B10" s="154" t="s">
        <v>68</v>
      </c>
      <c r="C10" s="176">
        <v>487870</v>
      </c>
      <c r="D10" s="176">
        <v>412044</v>
      </c>
      <c r="E10" s="176">
        <v>499612</v>
      </c>
      <c r="F10" s="176">
        <v>547682</v>
      </c>
      <c r="G10" s="176">
        <v>570452</v>
      </c>
      <c r="H10" s="177">
        <f t="shared" ref="H10:H22" si="0">IFERROR(G10/F10-1,"-")</f>
        <v>4.1575220657242618E-2</v>
      </c>
      <c r="I10" s="177">
        <f t="shared" ref="I10:I22" si="1">IFERROR(G10/C10-1,"-")</f>
        <v>0.16927050238793129</v>
      </c>
      <c r="J10" s="177">
        <f t="shared" ref="J10:J22" si="2">G10/G$10</f>
        <v>1</v>
      </c>
      <c r="L10" s="154" t="s">
        <v>68</v>
      </c>
      <c r="M10" s="176">
        <v>14352</v>
      </c>
      <c r="N10" s="176">
        <v>14701</v>
      </c>
      <c r="O10" s="176">
        <v>16163</v>
      </c>
      <c r="P10" s="176">
        <v>19106</v>
      </c>
      <c r="Q10" s="176">
        <v>27860</v>
      </c>
      <c r="R10" s="177">
        <f t="shared" ref="R10:R22" si="3">IFERROR(Q10/P10-1,"-")</f>
        <v>0.45818067622736303</v>
      </c>
      <c r="S10" s="177">
        <f t="shared" ref="S10:S22" si="4">IFERROR(Q10/M10-1,"-")</f>
        <v>0.94119286510590849</v>
      </c>
      <c r="T10" s="177">
        <f t="shared" ref="T10:T22" si="5">Q10/Q$10</f>
        <v>1</v>
      </c>
    </row>
    <row r="11" spans="1:20" x14ac:dyDescent="0.25">
      <c r="B11" s="157" t="s">
        <v>97</v>
      </c>
      <c r="C11" s="158">
        <v>93217</v>
      </c>
      <c r="D11" s="158">
        <v>85265</v>
      </c>
      <c r="E11" s="158">
        <v>89263</v>
      </c>
      <c r="F11" s="158">
        <v>89409</v>
      </c>
      <c r="G11" s="158">
        <v>92487</v>
      </c>
      <c r="H11" s="159">
        <f t="shared" si="0"/>
        <v>3.4426064490151953E-2</v>
      </c>
      <c r="I11" s="160">
        <f t="shared" si="1"/>
        <v>-7.8311895898817152E-3</v>
      </c>
      <c r="J11" s="159">
        <f t="shared" si="2"/>
        <v>0.16212932902330082</v>
      </c>
      <c r="K11" s="79"/>
      <c r="L11" s="157" t="s">
        <v>97</v>
      </c>
      <c r="M11" s="158">
        <v>3812</v>
      </c>
      <c r="N11" s="158">
        <v>4760</v>
      </c>
      <c r="O11" s="158">
        <v>1317</v>
      </c>
      <c r="P11" s="158">
        <v>1873</v>
      </c>
      <c r="Q11" s="158">
        <v>5408</v>
      </c>
      <c r="R11" s="159">
        <f t="shared" si="3"/>
        <v>1.8873465029364658</v>
      </c>
      <c r="S11" s="160">
        <f t="shared" si="4"/>
        <v>0.41867785939139557</v>
      </c>
      <c r="T11" s="159">
        <f t="shared" si="5"/>
        <v>0.19411342426417802</v>
      </c>
    </row>
    <row r="12" spans="1:20" x14ac:dyDescent="0.25">
      <c r="B12" s="162" t="s">
        <v>103</v>
      </c>
      <c r="C12" s="163">
        <v>37242</v>
      </c>
      <c r="D12" s="163">
        <v>41081</v>
      </c>
      <c r="E12" s="163">
        <v>35180</v>
      </c>
      <c r="F12" s="163">
        <v>33676</v>
      </c>
      <c r="G12" s="163">
        <v>34581</v>
      </c>
      <c r="H12" s="164">
        <f t="shared" si="0"/>
        <v>2.6873737973631018E-2</v>
      </c>
      <c r="I12" s="165">
        <f t="shared" si="1"/>
        <v>-7.1451586917995802E-2</v>
      </c>
      <c r="J12" s="164">
        <f t="shared" si="2"/>
        <v>6.0620350178454976E-2</v>
      </c>
      <c r="K12" s="79"/>
      <c r="L12" s="162" t="s">
        <v>103</v>
      </c>
      <c r="M12" s="163">
        <v>2220</v>
      </c>
      <c r="N12" s="163">
        <v>3722</v>
      </c>
      <c r="O12" s="163">
        <v>339</v>
      </c>
      <c r="P12" s="163">
        <v>132</v>
      </c>
      <c r="Q12" s="163">
        <v>3070</v>
      </c>
      <c r="R12" s="164">
        <f t="shared" si="3"/>
        <v>22.257575757575758</v>
      </c>
      <c r="S12" s="165">
        <f t="shared" si="4"/>
        <v>0.38288288288288297</v>
      </c>
      <c r="T12" s="164">
        <f t="shared" si="5"/>
        <v>0.11019382627422829</v>
      </c>
    </row>
    <row r="13" spans="1:20" x14ac:dyDescent="0.25">
      <c r="B13" s="162" t="s">
        <v>100</v>
      </c>
      <c r="C13" s="163">
        <v>55975</v>
      </c>
      <c r="D13" s="163">
        <v>44184</v>
      </c>
      <c r="E13" s="163">
        <v>54083</v>
      </c>
      <c r="F13" s="163">
        <v>55733</v>
      </c>
      <c r="G13" s="163">
        <v>57906</v>
      </c>
      <c r="H13" s="164">
        <f t="shared" si="0"/>
        <v>3.8989467640356601E-2</v>
      </c>
      <c r="I13" s="165">
        <f t="shared" si="1"/>
        <v>3.4497543546226028E-2</v>
      </c>
      <c r="J13" s="164">
        <f t="shared" si="2"/>
        <v>0.10150897884484585</v>
      </c>
      <c r="K13" s="79"/>
      <c r="L13" s="162" t="s">
        <v>100</v>
      </c>
      <c r="M13" s="163">
        <v>1592</v>
      </c>
      <c r="N13" s="163">
        <v>1038</v>
      </c>
      <c r="O13" s="163">
        <v>978</v>
      </c>
      <c r="P13" s="163">
        <v>1741</v>
      </c>
      <c r="Q13" s="163">
        <v>2338</v>
      </c>
      <c r="R13" s="164">
        <f t="shared" si="3"/>
        <v>0.34290637564618032</v>
      </c>
      <c r="S13" s="165">
        <f t="shared" si="4"/>
        <v>0.46859296482412049</v>
      </c>
      <c r="T13" s="164">
        <f>Q13/Q$10</f>
        <v>8.3919597989949746E-2</v>
      </c>
    </row>
    <row r="14" spans="1:20" x14ac:dyDescent="0.25">
      <c r="B14" s="157" t="s">
        <v>107</v>
      </c>
      <c r="C14" s="158">
        <v>394653</v>
      </c>
      <c r="D14" s="158">
        <v>326779</v>
      </c>
      <c r="E14" s="158">
        <v>410349</v>
      </c>
      <c r="F14" s="158">
        <v>458273</v>
      </c>
      <c r="G14" s="158">
        <v>477965</v>
      </c>
      <c r="H14" s="159">
        <f t="shared" si="0"/>
        <v>4.2970020053548774E-2</v>
      </c>
      <c r="I14" s="160">
        <f t="shared" si="1"/>
        <v>0.21110190471122725</v>
      </c>
      <c r="J14" s="159">
        <f t="shared" si="2"/>
        <v>0.83787067097669921</v>
      </c>
      <c r="K14" s="79"/>
      <c r="L14" s="157" t="s">
        <v>107</v>
      </c>
      <c r="M14" s="158">
        <v>10540</v>
      </c>
      <c r="N14" s="158">
        <v>9941</v>
      </c>
      <c r="O14" s="158">
        <v>14846</v>
      </c>
      <c r="P14" s="158">
        <v>17233</v>
      </c>
      <c r="Q14" s="158">
        <v>22452</v>
      </c>
      <c r="R14" s="159">
        <f t="shared" si="3"/>
        <v>0.30284918470376598</v>
      </c>
      <c r="S14" s="160">
        <f t="shared" si="4"/>
        <v>1.130170777988615</v>
      </c>
      <c r="T14" s="159">
        <f t="shared" si="5"/>
        <v>0.80588657573582201</v>
      </c>
    </row>
    <row r="15" spans="1:20" x14ac:dyDescent="0.25">
      <c r="B15" s="162" t="s">
        <v>110</v>
      </c>
      <c r="C15" s="163">
        <v>180485</v>
      </c>
      <c r="D15" s="163">
        <v>132802</v>
      </c>
      <c r="E15" s="163">
        <v>201637</v>
      </c>
      <c r="F15" s="163">
        <v>222399</v>
      </c>
      <c r="G15" s="163">
        <v>227477</v>
      </c>
      <c r="H15" s="164">
        <f t="shared" si="0"/>
        <v>2.2832836478581253E-2</v>
      </c>
      <c r="I15" s="165">
        <f t="shared" si="1"/>
        <v>0.26036512729589711</v>
      </c>
      <c r="J15" s="164">
        <f t="shared" si="2"/>
        <v>0.39876624150673501</v>
      </c>
      <c r="K15" s="79"/>
      <c r="L15" s="162" t="s">
        <v>110</v>
      </c>
      <c r="M15" s="163">
        <v>4173</v>
      </c>
      <c r="N15" s="163">
        <v>4955</v>
      </c>
      <c r="O15" s="163">
        <v>6243</v>
      </c>
      <c r="P15" s="163">
        <v>5025</v>
      </c>
      <c r="Q15" s="163">
        <v>8352</v>
      </c>
      <c r="R15" s="164">
        <f t="shared" si="3"/>
        <v>0.66208955223880595</v>
      </c>
      <c r="S15" s="165">
        <f t="shared" si="4"/>
        <v>1.0014378145219265</v>
      </c>
      <c r="T15" s="164">
        <f t="shared" si="5"/>
        <v>0.29978463747307971</v>
      </c>
    </row>
    <row r="16" spans="1:20" x14ac:dyDescent="0.25">
      <c r="B16" s="162" t="s">
        <v>113</v>
      </c>
      <c r="C16" s="163">
        <v>52401</v>
      </c>
      <c r="D16" s="163">
        <v>45394</v>
      </c>
      <c r="E16" s="163">
        <v>39504</v>
      </c>
      <c r="F16" s="163">
        <v>45786</v>
      </c>
      <c r="G16" s="163">
        <v>49657</v>
      </c>
      <c r="H16" s="164">
        <f t="shared" si="0"/>
        <v>8.4545494255886089E-2</v>
      </c>
      <c r="I16" s="165">
        <f t="shared" si="1"/>
        <v>-5.2365412873800143E-2</v>
      </c>
      <c r="J16" s="164">
        <f t="shared" si="2"/>
        <v>8.7048515913696514E-2</v>
      </c>
      <c r="K16" s="79"/>
      <c r="L16" s="162" t="s">
        <v>113</v>
      </c>
      <c r="M16" s="163">
        <v>1605</v>
      </c>
      <c r="N16" s="163">
        <v>1083</v>
      </c>
      <c r="O16" s="163">
        <v>445</v>
      </c>
      <c r="P16" s="163">
        <v>879</v>
      </c>
      <c r="Q16" s="163">
        <v>1231</v>
      </c>
      <c r="R16" s="164">
        <f t="shared" si="3"/>
        <v>0.40045506257110364</v>
      </c>
      <c r="S16" s="165">
        <f t="shared" si="4"/>
        <v>-0.23302180685358254</v>
      </c>
      <c r="T16" s="164">
        <f t="shared" si="5"/>
        <v>4.4185211773151468E-2</v>
      </c>
    </row>
    <row r="17" spans="2:24" x14ac:dyDescent="0.25">
      <c r="B17" s="162" t="s">
        <v>116</v>
      </c>
      <c r="C17" s="163">
        <v>17910</v>
      </c>
      <c r="D17" s="163">
        <v>18751</v>
      </c>
      <c r="E17" s="163">
        <v>22924</v>
      </c>
      <c r="F17" s="163">
        <v>27893</v>
      </c>
      <c r="G17" s="163">
        <v>27971</v>
      </c>
      <c r="H17" s="164">
        <f t="shared" si="0"/>
        <v>2.7964005305991524E-3</v>
      </c>
      <c r="I17" s="165">
        <f t="shared" si="1"/>
        <v>0.56175321049692917</v>
      </c>
      <c r="J17" s="164">
        <f t="shared" si="2"/>
        <v>4.9033047478140142E-2</v>
      </c>
      <c r="K17" s="79"/>
      <c r="L17" s="162" t="s">
        <v>116</v>
      </c>
      <c r="M17" s="163">
        <v>1541</v>
      </c>
      <c r="N17" s="163">
        <v>951</v>
      </c>
      <c r="O17" s="163">
        <v>3483</v>
      </c>
      <c r="P17" s="163">
        <v>4362</v>
      </c>
      <c r="Q17" s="163">
        <v>4324</v>
      </c>
      <c r="R17" s="164">
        <f t="shared" si="3"/>
        <v>-8.7116001834021128E-3</v>
      </c>
      <c r="S17" s="165">
        <f t="shared" si="4"/>
        <v>1.8059701492537314</v>
      </c>
      <c r="T17" s="164">
        <f t="shared" si="5"/>
        <v>0.1552045944005743</v>
      </c>
    </row>
    <row r="18" spans="2:24" x14ac:dyDescent="0.25">
      <c r="B18" s="162" t="s">
        <v>123</v>
      </c>
      <c r="C18" s="163">
        <v>15213</v>
      </c>
      <c r="D18" s="163">
        <v>23109</v>
      </c>
      <c r="E18" s="163">
        <v>15513</v>
      </c>
      <c r="F18" s="163">
        <v>19208</v>
      </c>
      <c r="G18" s="163">
        <v>21688</v>
      </c>
      <c r="H18" s="164">
        <f t="shared" si="0"/>
        <v>0.1291128696376509</v>
      </c>
      <c r="I18" s="165">
        <f t="shared" si="1"/>
        <v>0.42562282258594619</v>
      </c>
      <c r="J18" s="164">
        <f t="shared" si="2"/>
        <v>3.8018974427296251E-2</v>
      </c>
      <c r="K18" s="79"/>
      <c r="L18" s="162" t="s">
        <v>123</v>
      </c>
      <c r="M18" s="163">
        <v>176</v>
      </c>
      <c r="N18" s="163">
        <v>1092</v>
      </c>
      <c r="O18" s="163">
        <v>280</v>
      </c>
      <c r="P18" s="163">
        <v>418</v>
      </c>
      <c r="Q18" s="163">
        <v>1121</v>
      </c>
      <c r="R18" s="164">
        <f t="shared" si="3"/>
        <v>1.6818181818181817</v>
      </c>
      <c r="S18" s="165">
        <f t="shared" si="4"/>
        <v>5.3693181818181817</v>
      </c>
      <c r="T18" s="164">
        <f t="shared" si="5"/>
        <v>4.0236898779612347E-2</v>
      </c>
    </row>
    <row r="19" spans="2:24" x14ac:dyDescent="0.25">
      <c r="B19" s="162" t="s">
        <v>119</v>
      </c>
      <c r="C19" s="163">
        <v>12858</v>
      </c>
      <c r="D19" s="163">
        <v>18824</v>
      </c>
      <c r="E19" s="163">
        <v>15521</v>
      </c>
      <c r="F19" s="163">
        <v>17225</v>
      </c>
      <c r="G19" s="163">
        <v>17030</v>
      </c>
      <c r="H19" s="164">
        <f t="shared" si="0"/>
        <v>-1.132075471698113E-2</v>
      </c>
      <c r="I19" s="165">
        <f t="shared" si="1"/>
        <v>0.32446725773837293</v>
      </c>
      <c r="J19" s="164">
        <f t="shared" si="2"/>
        <v>2.9853519665107669E-2</v>
      </c>
      <c r="K19" s="79"/>
      <c r="L19" s="162" t="s">
        <v>119</v>
      </c>
      <c r="M19" s="163">
        <v>268</v>
      </c>
      <c r="N19" s="163">
        <v>267</v>
      </c>
      <c r="O19" s="163">
        <v>213</v>
      </c>
      <c r="P19" s="163">
        <v>304</v>
      </c>
      <c r="Q19" s="163">
        <v>590</v>
      </c>
      <c r="R19" s="164">
        <f t="shared" si="3"/>
        <v>0.94078947368421062</v>
      </c>
      <c r="S19" s="165">
        <f t="shared" si="4"/>
        <v>1.2014925373134329</v>
      </c>
      <c r="T19" s="164">
        <f t="shared" si="5"/>
        <v>2.1177315147164394E-2</v>
      </c>
    </row>
    <row r="20" spans="2:24" x14ac:dyDescent="0.25">
      <c r="B20" s="162" t="s">
        <v>128</v>
      </c>
      <c r="C20" s="163">
        <v>6016</v>
      </c>
      <c r="D20" s="163">
        <v>5762</v>
      </c>
      <c r="E20" s="163">
        <v>6896</v>
      </c>
      <c r="F20" s="163">
        <v>5735</v>
      </c>
      <c r="G20" s="163">
        <v>5247</v>
      </c>
      <c r="H20" s="164">
        <f t="shared" si="0"/>
        <v>-8.5091543156059268E-2</v>
      </c>
      <c r="I20" s="165">
        <f t="shared" si="1"/>
        <v>-0.12782579787234039</v>
      </c>
      <c r="J20" s="164">
        <f t="shared" si="2"/>
        <v>9.1979693295842595E-3</v>
      </c>
      <c r="K20" s="79"/>
      <c r="L20" s="162" t="s">
        <v>128</v>
      </c>
      <c r="M20" s="163">
        <v>360</v>
      </c>
      <c r="N20" s="163">
        <v>110</v>
      </c>
      <c r="O20" s="163">
        <v>352</v>
      </c>
      <c r="P20" s="163">
        <v>284</v>
      </c>
      <c r="Q20" s="163">
        <v>256</v>
      </c>
      <c r="R20" s="164">
        <f t="shared" si="3"/>
        <v>-9.8591549295774628E-2</v>
      </c>
      <c r="S20" s="165">
        <f t="shared" si="4"/>
        <v>-0.28888888888888886</v>
      </c>
      <c r="T20" s="164">
        <f t="shared" si="5"/>
        <v>9.1888011486001443E-3</v>
      </c>
    </row>
    <row r="21" spans="2:24" x14ac:dyDescent="0.25">
      <c r="B21" s="162" t="s">
        <v>131</v>
      </c>
      <c r="C21" s="163">
        <v>10245</v>
      </c>
      <c r="D21" s="163">
        <v>3707</v>
      </c>
      <c r="E21" s="163">
        <v>6156</v>
      </c>
      <c r="F21" s="163">
        <v>6594</v>
      </c>
      <c r="G21" s="163">
        <v>5833</v>
      </c>
      <c r="H21" s="164">
        <f t="shared" si="0"/>
        <v>-0.11540794661813769</v>
      </c>
      <c r="I21" s="165">
        <f t="shared" si="1"/>
        <v>-0.43064909712054655</v>
      </c>
      <c r="J21" s="164">
        <f t="shared" si="2"/>
        <v>1.0225224909370114E-2</v>
      </c>
      <c r="K21" s="79"/>
      <c r="L21" s="162" t="s">
        <v>131</v>
      </c>
      <c r="M21" s="163">
        <v>292</v>
      </c>
      <c r="N21" s="163">
        <v>55</v>
      </c>
      <c r="O21" s="163">
        <v>48</v>
      </c>
      <c r="P21" s="163">
        <v>95</v>
      </c>
      <c r="Q21" s="163">
        <v>150</v>
      </c>
      <c r="R21" s="164">
        <f t="shared" si="3"/>
        <v>0.57894736842105265</v>
      </c>
      <c r="S21" s="165">
        <f t="shared" si="4"/>
        <v>-0.48630136986301364</v>
      </c>
      <c r="T21" s="164">
        <f t="shared" si="5"/>
        <v>5.3840631730078968E-3</v>
      </c>
    </row>
    <row r="22" spans="2:24" x14ac:dyDescent="0.25">
      <c r="B22" s="168" t="s">
        <v>145</v>
      </c>
      <c r="C22" s="169">
        <f>C14-SUM(C15:C21)</f>
        <v>99525</v>
      </c>
      <c r="D22" s="169">
        <f>D14-SUM(D15:D21)</f>
        <v>78430</v>
      </c>
      <c r="E22" s="169">
        <f>E14-SUM(E15:E21)</f>
        <v>102198</v>
      </c>
      <c r="F22" s="169">
        <f>F14-SUM(F15:F21)</f>
        <v>113433</v>
      </c>
      <c r="G22" s="169">
        <f>G14-SUM(G15:G21)</f>
        <v>123062</v>
      </c>
      <c r="H22" s="170">
        <f t="shared" si="0"/>
        <v>8.4887113979177142E-2</v>
      </c>
      <c r="I22" s="171">
        <f t="shared" si="1"/>
        <v>0.23649334338106009</v>
      </c>
      <c r="J22" s="170">
        <f t="shared" si="2"/>
        <v>0.21572717774676922</v>
      </c>
      <c r="K22" s="79"/>
      <c r="L22" s="168" t="s">
        <v>145</v>
      </c>
      <c r="M22" s="169">
        <f>M14-SUM(M15:M21)</f>
        <v>2125</v>
      </c>
      <c r="N22" s="169">
        <f>N14-SUM(N15:N21)</f>
        <v>1428</v>
      </c>
      <c r="O22" s="169">
        <f>O14-SUM(O15:O21)</f>
        <v>3782</v>
      </c>
      <c r="P22" s="169">
        <f>P14-SUM(P15:P21)</f>
        <v>5866</v>
      </c>
      <c r="Q22" s="169">
        <f>Q14-SUM(Q15:Q21)</f>
        <v>6428</v>
      </c>
      <c r="R22" s="170">
        <f t="shared" si="3"/>
        <v>9.5806341629730563E-2</v>
      </c>
      <c r="S22" s="171">
        <f t="shared" si="4"/>
        <v>2.024941176470588</v>
      </c>
      <c r="T22" s="170">
        <f t="shared" si="5"/>
        <v>0.23072505384063172</v>
      </c>
    </row>
    <row r="23" spans="2:24" x14ac:dyDescent="0.25">
      <c r="B23" s="153" t="s">
        <v>44</v>
      </c>
      <c r="C23" s="174"/>
      <c r="D23" s="174"/>
      <c r="E23" s="174"/>
      <c r="F23" s="174"/>
      <c r="G23" s="174"/>
      <c r="H23" s="175"/>
      <c r="I23" s="175"/>
      <c r="J23" s="175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spans="2:24" x14ac:dyDescent="0.25">
      <c r="B24" s="154" t="s">
        <v>68</v>
      </c>
      <c r="C24" s="176">
        <v>186207</v>
      </c>
      <c r="D24" s="176">
        <v>157938</v>
      </c>
      <c r="E24" s="176">
        <v>186101</v>
      </c>
      <c r="F24" s="176">
        <v>202954</v>
      </c>
      <c r="G24" s="176">
        <v>203516</v>
      </c>
      <c r="H24" s="177">
        <f t="shared" ref="H24:H36" si="6">IFERROR(G24/F24-1,"-")</f>
        <v>2.7691003872798436E-3</v>
      </c>
      <c r="I24" s="177">
        <f t="shared" ref="I24:I36" si="7">IFERROR(G24/C24-1,"-")</f>
        <v>9.2955689098691341E-2</v>
      </c>
      <c r="J24" s="177">
        <f t="shared" ref="J24:J36" si="8">G24/G$10</f>
        <v>0.35676270746706124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spans="2:24" x14ac:dyDescent="0.25">
      <c r="B25" s="157" t="s">
        <v>97</v>
      </c>
      <c r="C25" s="158">
        <v>18820</v>
      </c>
      <c r="D25" s="158">
        <v>18331</v>
      </c>
      <c r="E25" s="158">
        <v>13996</v>
      </c>
      <c r="F25" s="158">
        <v>14026</v>
      </c>
      <c r="G25" s="158">
        <v>11998</v>
      </c>
      <c r="H25" s="159">
        <f t="shared" si="6"/>
        <v>-0.14458862113218307</v>
      </c>
      <c r="I25" s="160">
        <f t="shared" si="7"/>
        <v>-0.36248671625929862</v>
      </c>
      <c r="J25" s="159">
        <f t="shared" si="8"/>
        <v>2.1032444447560882E-2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spans="2:24" x14ac:dyDescent="0.25">
      <c r="B26" s="162" t="s">
        <v>103</v>
      </c>
      <c r="C26" s="163">
        <v>8805</v>
      </c>
      <c r="D26" s="163">
        <v>7798</v>
      </c>
      <c r="E26" s="163">
        <v>4763</v>
      </c>
      <c r="F26" s="163">
        <v>5460</v>
      </c>
      <c r="G26" s="163">
        <v>4155</v>
      </c>
      <c r="H26" s="164">
        <f t="shared" si="6"/>
        <v>-0.23901098901098905</v>
      </c>
      <c r="I26" s="165">
        <f t="shared" si="7"/>
        <v>-0.52810902896081768</v>
      </c>
      <c r="J26" s="164">
        <f t="shared" si="8"/>
        <v>7.2836978396078897E-3</v>
      </c>
    </row>
    <row r="27" spans="2:24" x14ac:dyDescent="0.25">
      <c r="B27" s="162" t="s">
        <v>100</v>
      </c>
      <c r="C27" s="163">
        <v>10015</v>
      </c>
      <c r="D27" s="163">
        <v>10533</v>
      </c>
      <c r="E27" s="163">
        <v>9233</v>
      </c>
      <c r="F27" s="163">
        <v>8566</v>
      </c>
      <c r="G27" s="163">
        <v>7843</v>
      </c>
      <c r="H27" s="164">
        <f t="shared" si="6"/>
        <v>-8.4403455521830484E-2</v>
      </c>
      <c r="I27" s="165">
        <f t="shared" si="7"/>
        <v>-0.21687468796804787</v>
      </c>
      <c r="J27" s="164">
        <f t="shared" si="8"/>
        <v>1.3748746607952991E-2</v>
      </c>
    </row>
    <row r="28" spans="2:24" x14ac:dyDescent="0.25">
      <c r="B28" s="157" t="s">
        <v>107</v>
      </c>
      <c r="C28" s="158">
        <v>167387</v>
      </c>
      <c r="D28" s="158">
        <v>139607</v>
      </c>
      <c r="E28" s="158">
        <v>172105</v>
      </c>
      <c r="F28" s="158">
        <v>188928</v>
      </c>
      <c r="G28" s="158">
        <v>191518</v>
      </c>
      <c r="H28" s="159">
        <f t="shared" si="6"/>
        <v>1.3708926151761558E-2</v>
      </c>
      <c r="I28" s="160">
        <f t="shared" si="7"/>
        <v>0.1441629278259362</v>
      </c>
      <c r="J28" s="159">
        <f t="shared" si="8"/>
        <v>0.33573026301950032</v>
      </c>
    </row>
    <row r="29" spans="2:24" x14ac:dyDescent="0.25">
      <c r="B29" s="162" t="s">
        <v>110</v>
      </c>
      <c r="C29" s="163">
        <v>81899</v>
      </c>
      <c r="D29" s="163">
        <v>60774</v>
      </c>
      <c r="E29" s="163">
        <v>91730</v>
      </c>
      <c r="F29" s="163">
        <v>100727</v>
      </c>
      <c r="G29" s="163">
        <v>102322</v>
      </c>
      <c r="H29" s="164">
        <f t="shared" si="6"/>
        <v>1.5834880419351327E-2</v>
      </c>
      <c r="I29" s="165">
        <f t="shared" si="7"/>
        <v>0.24936812415291998</v>
      </c>
      <c r="J29" s="164">
        <f t="shared" si="8"/>
        <v>0.17937004340417775</v>
      </c>
    </row>
    <row r="30" spans="2:24" x14ac:dyDescent="0.25">
      <c r="B30" s="162" t="s">
        <v>113</v>
      </c>
      <c r="C30" s="163">
        <v>22715</v>
      </c>
      <c r="D30" s="163">
        <v>21716</v>
      </c>
      <c r="E30" s="163">
        <v>17946</v>
      </c>
      <c r="F30" s="163">
        <v>20285</v>
      </c>
      <c r="G30" s="163">
        <v>21093</v>
      </c>
      <c r="H30" s="164">
        <f t="shared" si="6"/>
        <v>3.9832388464382529E-2</v>
      </c>
      <c r="I30" s="165">
        <f t="shared" si="7"/>
        <v>-7.1406559542152803E-2</v>
      </c>
      <c r="J30" s="164">
        <f t="shared" si="8"/>
        <v>3.6975941884680917E-2</v>
      </c>
    </row>
    <row r="31" spans="2:24" x14ac:dyDescent="0.25">
      <c r="B31" s="162" t="s">
        <v>116</v>
      </c>
      <c r="C31" s="163">
        <v>5611</v>
      </c>
      <c r="D31" s="163">
        <v>5902</v>
      </c>
      <c r="E31" s="163">
        <v>7267</v>
      </c>
      <c r="F31" s="163">
        <v>8150</v>
      </c>
      <c r="G31" s="163">
        <v>5914</v>
      </c>
      <c r="H31" s="164">
        <f t="shared" si="6"/>
        <v>-0.27435582822085891</v>
      </c>
      <c r="I31" s="165">
        <f t="shared" si="7"/>
        <v>5.4001069328105444E-2</v>
      </c>
      <c r="J31" s="164">
        <f t="shared" si="8"/>
        <v>1.0367217574835394E-2</v>
      </c>
    </row>
    <row r="32" spans="2:24" x14ac:dyDescent="0.25">
      <c r="B32" s="162" t="s">
        <v>123</v>
      </c>
      <c r="C32" s="163">
        <v>7504</v>
      </c>
      <c r="D32" s="163">
        <v>10654</v>
      </c>
      <c r="E32" s="163">
        <v>7026</v>
      </c>
      <c r="F32" s="163">
        <v>8076</v>
      </c>
      <c r="G32" s="163">
        <v>8512</v>
      </c>
      <c r="H32" s="164">
        <f t="shared" si="6"/>
        <v>5.3987122337791016E-2</v>
      </c>
      <c r="I32" s="165">
        <f t="shared" si="7"/>
        <v>0.13432835820895517</v>
      </c>
      <c r="J32" s="164">
        <f t="shared" si="8"/>
        <v>1.492150084494401E-2</v>
      </c>
    </row>
    <row r="33" spans="2:10" x14ac:dyDescent="0.25">
      <c r="B33" s="162" t="s">
        <v>119</v>
      </c>
      <c r="C33" s="163">
        <v>6732</v>
      </c>
      <c r="D33" s="163">
        <v>10277</v>
      </c>
      <c r="E33" s="163">
        <v>8922</v>
      </c>
      <c r="F33" s="163">
        <v>9025</v>
      </c>
      <c r="G33" s="163">
        <v>8845</v>
      </c>
      <c r="H33" s="164">
        <f t="shared" si="6"/>
        <v>-1.9944598337950148E-2</v>
      </c>
      <c r="I33" s="165">
        <f t="shared" si="7"/>
        <v>0.31387403446226969</v>
      </c>
      <c r="J33" s="164">
        <f t="shared" si="8"/>
        <v>1.5505248469634605E-2</v>
      </c>
    </row>
    <row r="34" spans="2:10" x14ac:dyDescent="0.25">
      <c r="B34" s="162" t="s">
        <v>128</v>
      </c>
      <c r="C34" s="163">
        <v>2376</v>
      </c>
      <c r="D34" s="163">
        <v>2047</v>
      </c>
      <c r="E34" s="163">
        <v>2643</v>
      </c>
      <c r="F34" s="163">
        <v>2231</v>
      </c>
      <c r="G34" s="163">
        <v>2202</v>
      </c>
      <c r="H34" s="164">
        <f t="shared" si="6"/>
        <v>-1.2998655311519447E-2</v>
      </c>
      <c r="I34" s="165">
        <f t="shared" si="7"/>
        <v>-7.3232323232323204E-2</v>
      </c>
      <c r="J34" s="164">
        <f t="shared" si="8"/>
        <v>3.8600969056116902E-3</v>
      </c>
    </row>
    <row r="35" spans="2:10" x14ac:dyDescent="0.25">
      <c r="B35" s="162" t="s">
        <v>131</v>
      </c>
      <c r="C35" s="163">
        <v>3722</v>
      </c>
      <c r="D35" s="163">
        <v>1133</v>
      </c>
      <c r="E35" s="163">
        <v>2379</v>
      </c>
      <c r="F35" s="163">
        <v>2451</v>
      </c>
      <c r="G35" s="163">
        <v>2280</v>
      </c>
      <c r="H35" s="164">
        <f t="shared" si="6"/>
        <v>-6.9767441860465129E-2</v>
      </c>
      <c r="I35" s="165">
        <f t="shared" si="7"/>
        <v>-0.3874261149919398</v>
      </c>
      <c r="J35" s="164">
        <f t="shared" si="8"/>
        <v>3.9968305834671451E-3</v>
      </c>
    </row>
    <row r="36" spans="2:10" x14ac:dyDescent="0.25">
      <c r="B36" s="168" t="s">
        <v>145</v>
      </c>
      <c r="C36" s="169">
        <f>C28-SUM(C29:C35)</f>
        <v>36828</v>
      </c>
      <c r="D36" s="169">
        <f>D28-SUM(D29:D35)</f>
        <v>27104</v>
      </c>
      <c r="E36" s="169">
        <f>E28-SUM(E29:E35)</f>
        <v>34192</v>
      </c>
      <c r="F36" s="169">
        <f>F28-SUM(F29:F35)</f>
        <v>37983</v>
      </c>
      <c r="G36" s="169">
        <f>G28-SUM(G29:G35)</f>
        <v>40350</v>
      </c>
      <c r="H36" s="170">
        <f t="shared" si="6"/>
        <v>6.2317352499802636E-2</v>
      </c>
      <c r="I36" s="171">
        <f t="shared" si="7"/>
        <v>9.5633756924079494E-2</v>
      </c>
      <c r="J36" s="170">
        <f t="shared" si="8"/>
        <v>7.0733383352148821E-2</v>
      </c>
    </row>
    <row r="37" spans="2:10" x14ac:dyDescent="0.25">
      <c r="B37" s="153" t="s">
        <v>45</v>
      </c>
      <c r="C37" s="174"/>
      <c r="D37" s="174"/>
      <c r="E37" s="174"/>
      <c r="F37" s="174"/>
      <c r="G37" s="174"/>
      <c r="H37" s="175"/>
      <c r="I37" s="175"/>
      <c r="J37" s="175"/>
    </row>
    <row r="38" spans="2:10" x14ac:dyDescent="0.25">
      <c r="B38" s="154" t="s">
        <v>68</v>
      </c>
      <c r="C38" s="176">
        <v>129622</v>
      </c>
      <c r="D38" s="176">
        <v>102187</v>
      </c>
      <c r="E38" s="176">
        <v>133462</v>
      </c>
      <c r="F38" s="176">
        <v>142059</v>
      </c>
      <c r="G38" s="176">
        <v>146652</v>
      </c>
      <c r="H38" s="177">
        <f t="shared" ref="H38:H50" si="9">IFERROR(G38/F38-1,"-")</f>
        <v>3.2331636855109425E-2</v>
      </c>
      <c r="I38" s="177">
        <f t="shared" ref="I38:I50" si="10">IFERROR(G38/C38-1,"-")</f>
        <v>0.13138201848451647</v>
      </c>
      <c r="J38" s="177">
        <f t="shared" ref="J38:J50" si="11">G38/G$10</f>
        <v>0.25708035031869464</v>
      </c>
    </row>
    <row r="39" spans="2:10" x14ac:dyDescent="0.25">
      <c r="B39" s="157" t="s">
        <v>97</v>
      </c>
      <c r="C39" s="158">
        <v>11594</v>
      </c>
      <c r="D39" s="158">
        <v>8315</v>
      </c>
      <c r="E39" s="158">
        <v>10513</v>
      </c>
      <c r="F39" s="158">
        <v>10987</v>
      </c>
      <c r="G39" s="158">
        <v>10782</v>
      </c>
      <c r="H39" s="159">
        <f t="shared" si="9"/>
        <v>-1.8658414489851616E-2</v>
      </c>
      <c r="I39" s="160">
        <f t="shared" si="10"/>
        <v>-7.0036225633948623E-2</v>
      </c>
      <c r="J39" s="159">
        <f t="shared" si="11"/>
        <v>1.8900801469711737E-2</v>
      </c>
    </row>
    <row r="40" spans="2:10" x14ac:dyDescent="0.25">
      <c r="B40" s="162" t="s">
        <v>103</v>
      </c>
      <c r="C40" s="163">
        <v>4940</v>
      </c>
      <c r="D40" s="163">
        <v>3017</v>
      </c>
      <c r="E40" s="163">
        <v>3332</v>
      </c>
      <c r="F40" s="163">
        <v>4846</v>
      </c>
      <c r="G40" s="163">
        <v>4334</v>
      </c>
      <c r="H40" s="164">
        <f t="shared" si="9"/>
        <v>-0.10565414775072224</v>
      </c>
      <c r="I40" s="165">
        <f t="shared" si="10"/>
        <v>-0.12267206477732795</v>
      </c>
      <c r="J40" s="164">
        <f t="shared" si="11"/>
        <v>7.5974841003274597E-3</v>
      </c>
    </row>
    <row r="41" spans="2:10" x14ac:dyDescent="0.25">
      <c r="B41" s="162" t="s">
        <v>100</v>
      </c>
      <c r="C41" s="163">
        <v>6654</v>
      </c>
      <c r="D41" s="163">
        <v>5298</v>
      </c>
      <c r="E41" s="163">
        <v>7181</v>
      </c>
      <c r="F41" s="163">
        <v>6141</v>
      </c>
      <c r="G41" s="163">
        <v>6448</v>
      </c>
      <c r="H41" s="164">
        <f t="shared" si="9"/>
        <v>4.9991858003582523E-2</v>
      </c>
      <c r="I41" s="165">
        <f t="shared" si="10"/>
        <v>-3.0958821761346567E-2</v>
      </c>
      <c r="J41" s="164">
        <f t="shared" si="11"/>
        <v>1.1303317369384277E-2</v>
      </c>
    </row>
    <row r="42" spans="2:10" x14ac:dyDescent="0.25">
      <c r="B42" s="157" t="s">
        <v>107</v>
      </c>
      <c r="C42" s="158">
        <v>118028</v>
      </c>
      <c r="D42" s="158">
        <v>93872</v>
      </c>
      <c r="E42" s="158">
        <v>122949</v>
      </c>
      <c r="F42" s="158">
        <v>131072</v>
      </c>
      <c r="G42" s="158">
        <v>135870</v>
      </c>
      <c r="H42" s="159">
        <f t="shared" si="9"/>
        <v>3.66058349609375E-2</v>
      </c>
      <c r="I42" s="160">
        <f t="shared" si="10"/>
        <v>0.15116751957162711</v>
      </c>
      <c r="J42" s="159">
        <f t="shared" si="11"/>
        <v>0.2381795488489829</v>
      </c>
    </row>
    <row r="43" spans="2:10" x14ac:dyDescent="0.25">
      <c r="B43" s="162" t="s">
        <v>110</v>
      </c>
      <c r="C43" s="163">
        <v>65325</v>
      </c>
      <c r="D43" s="163">
        <v>43972</v>
      </c>
      <c r="E43" s="163">
        <v>68112</v>
      </c>
      <c r="F43" s="163">
        <v>71602</v>
      </c>
      <c r="G43" s="163">
        <v>74208</v>
      </c>
      <c r="H43" s="164">
        <f t="shared" si="9"/>
        <v>3.6395631406944018E-2</v>
      </c>
      <c r="I43" s="165">
        <f t="shared" si="10"/>
        <v>0.13598163030998855</v>
      </c>
      <c r="J43" s="164">
        <f t="shared" si="11"/>
        <v>0.13008631751663594</v>
      </c>
    </row>
    <row r="44" spans="2:10" x14ac:dyDescent="0.25">
      <c r="B44" s="162" t="s">
        <v>113</v>
      </c>
      <c r="C44" s="163">
        <v>5279</v>
      </c>
      <c r="D44" s="163">
        <v>4578</v>
      </c>
      <c r="E44" s="163">
        <v>3797</v>
      </c>
      <c r="F44" s="163">
        <v>4582</v>
      </c>
      <c r="G44" s="163">
        <v>4857</v>
      </c>
      <c r="H44" s="164">
        <f t="shared" si="9"/>
        <v>6.001745962461813E-2</v>
      </c>
      <c r="I44" s="165">
        <f t="shared" si="10"/>
        <v>-7.9939382458799058E-2</v>
      </c>
      <c r="J44" s="164">
        <f t="shared" si="11"/>
        <v>8.514300940306984E-3</v>
      </c>
    </row>
    <row r="45" spans="2:10" x14ac:dyDescent="0.25">
      <c r="B45" s="162" t="s">
        <v>116</v>
      </c>
      <c r="C45" s="163">
        <v>2300</v>
      </c>
      <c r="D45" s="163">
        <v>2859</v>
      </c>
      <c r="E45" s="163">
        <v>3111</v>
      </c>
      <c r="F45" s="163">
        <v>3425</v>
      </c>
      <c r="G45" s="163">
        <v>3183</v>
      </c>
      <c r="H45" s="164">
        <f t="shared" si="9"/>
        <v>-7.0656934306569386E-2</v>
      </c>
      <c r="I45" s="165">
        <f t="shared" si="10"/>
        <v>0.38391304347826094</v>
      </c>
      <c r="J45" s="164">
        <f t="shared" si="11"/>
        <v>5.5797858540245276E-3</v>
      </c>
    </row>
    <row r="46" spans="2:10" x14ac:dyDescent="0.25">
      <c r="B46" s="162" t="s">
        <v>123</v>
      </c>
      <c r="C46" s="163">
        <v>5538</v>
      </c>
      <c r="D46" s="163">
        <v>7622</v>
      </c>
      <c r="E46" s="163">
        <v>5171</v>
      </c>
      <c r="F46" s="163">
        <v>6460</v>
      </c>
      <c r="G46" s="163">
        <v>7247</v>
      </c>
      <c r="H46" s="164">
        <f t="shared" si="9"/>
        <v>0.12182662538699685</v>
      </c>
      <c r="I46" s="165">
        <f t="shared" si="10"/>
        <v>0.30859516070783677</v>
      </c>
      <c r="J46" s="164">
        <f t="shared" si="11"/>
        <v>1.2703961069467719E-2</v>
      </c>
    </row>
    <row r="47" spans="2:10" x14ac:dyDescent="0.25">
      <c r="B47" s="162" t="s">
        <v>119</v>
      </c>
      <c r="C47" s="163">
        <v>4373</v>
      </c>
      <c r="D47" s="163">
        <v>5467</v>
      </c>
      <c r="E47" s="163">
        <v>4578</v>
      </c>
      <c r="F47" s="163">
        <v>5249</v>
      </c>
      <c r="G47" s="163">
        <v>4872</v>
      </c>
      <c r="H47" s="164">
        <f t="shared" si="9"/>
        <v>-7.1823204419889541E-2</v>
      </c>
      <c r="I47" s="165">
        <f t="shared" si="10"/>
        <v>0.11410930711182266</v>
      </c>
      <c r="J47" s="164">
        <f t="shared" si="11"/>
        <v>8.5405958783561099E-3</v>
      </c>
    </row>
    <row r="48" spans="2:10" x14ac:dyDescent="0.25">
      <c r="B48" s="162" t="s">
        <v>128</v>
      </c>
      <c r="C48" s="163">
        <v>2034</v>
      </c>
      <c r="D48" s="163">
        <v>2522</v>
      </c>
      <c r="E48" s="163">
        <v>2265</v>
      </c>
      <c r="F48" s="163">
        <v>2162</v>
      </c>
      <c r="G48" s="163">
        <v>1727</v>
      </c>
      <c r="H48" s="164">
        <f t="shared" si="9"/>
        <v>-0.20120259019426456</v>
      </c>
      <c r="I48" s="165">
        <f t="shared" si="10"/>
        <v>-0.15093411996066863</v>
      </c>
      <c r="J48" s="164">
        <f t="shared" si="11"/>
        <v>3.0274238673893682E-3</v>
      </c>
    </row>
    <row r="49" spans="2:10" x14ac:dyDescent="0.25">
      <c r="B49" s="162" t="s">
        <v>131</v>
      </c>
      <c r="C49" s="163">
        <v>4008</v>
      </c>
      <c r="D49" s="163">
        <v>1740</v>
      </c>
      <c r="E49" s="163">
        <v>2301</v>
      </c>
      <c r="F49" s="163">
        <v>2651</v>
      </c>
      <c r="G49" s="163">
        <v>2162</v>
      </c>
      <c r="H49" s="164">
        <f t="shared" si="9"/>
        <v>-0.18445869483213884</v>
      </c>
      <c r="I49" s="165">
        <f t="shared" si="10"/>
        <v>-0.46057884231536927</v>
      </c>
      <c r="J49" s="164">
        <f t="shared" si="11"/>
        <v>3.7899770708140212E-3</v>
      </c>
    </row>
    <row r="50" spans="2:10" x14ac:dyDescent="0.25">
      <c r="B50" s="168" t="s">
        <v>145</v>
      </c>
      <c r="C50" s="169">
        <f>C42-SUM(C43:C49)</f>
        <v>29171</v>
      </c>
      <c r="D50" s="169">
        <f>D42-SUM(D43:D49)</f>
        <v>25112</v>
      </c>
      <c r="E50" s="169">
        <f>E42-SUM(E43:E49)</f>
        <v>33614</v>
      </c>
      <c r="F50" s="169">
        <f>F42-SUM(F43:F49)</f>
        <v>34941</v>
      </c>
      <c r="G50" s="169">
        <f>G42-SUM(G43:G49)</f>
        <v>37614</v>
      </c>
      <c r="H50" s="170">
        <f t="shared" si="9"/>
        <v>7.6500386365587758E-2</v>
      </c>
      <c r="I50" s="171">
        <f t="shared" si="10"/>
        <v>0.28943128449487499</v>
      </c>
      <c r="J50" s="170">
        <f t="shared" si="11"/>
        <v>6.593718665198825E-2</v>
      </c>
    </row>
    <row r="51" spans="2:10" x14ac:dyDescent="0.25">
      <c r="B51" s="153" t="s">
        <v>46</v>
      </c>
      <c r="C51" s="174"/>
      <c r="D51" s="174"/>
      <c r="E51" s="174"/>
      <c r="F51" s="174"/>
      <c r="G51" s="174"/>
      <c r="H51" s="175"/>
      <c r="I51" s="175"/>
      <c r="J51" s="175"/>
    </row>
    <row r="52" spans="2:10" x14ac:dyDescent="0.25">
      <c r="B52" s="154" t="s">
        <v>68</v>
      </c>
      <c r="C52" s="176">
        <v>4013</v>
      </c>
      <c r="D52" s="176">
        <v>3543</v>
      </c>
      <c r="E52" s="176">
        <v>3705</v>
      </c>
      <c r="F52" s="176">
        <v>4644</v>
      </c>
      <c r="G52" s="176">
        <v>4440</v>
      </c>
      <c r="H52" s="177">
        <f t="shared" ref="H52:H64" si="12">IFERROR(G52/F52-1,"-")</f>
        <v>-4.3927648578811374E-2</v>
      </c>
      <c r="I52" s="177">
        <f t="shared" ref="I52:I64" si="13">IFERROR(G52/C52-1,"-")</f>
        <v>0.10640418639421889</v>
      </c>
      <c r="J52" s="177">
        <f t="shared" ref="J52:J64" si="14">G52/G$10</f>
        <v>7.7833016625412834E-3</v>
      </c>
    </row>
    <row r="53" spans="2:10" x14ac:dyDescent="0.25">
      <c r="B53" s="157" t="s">
        <v>97</v>
      </c>
      <c r="C53" s="158">
        <v>920</v>
      </c>
      <c r="D53" s="158">
        <v>655</v>
      </c>
      <c r="E53" s="158">
        <v>662</v>
      </c>
      <c r="F53" s="158">
        <v>1117</v>
      </c>
      <c r="G53" s="158">
        <v>1125</v>
      </c>
      <c r="H53" s="159">
        <f t="shared" si="12"/>
        <v>7.1620411817368002E-3</v>
      </c>
      <c r="I53" s="160">
        <f t="shared" si="13"/>
        <v>0.22282608695652173</v>
      </c>
      <c r="J53" s="159">
        <f t="shared" si="14"/>
        <v>1.9721203536844467E-3</v>
      </c>
    </row>
    <row r="54" spans="2:10" x14ac:dyDescent="0.25">
      <c r="B54" s="162" t="s">
        <v>103</v>
      </c>
      <c r="C54" s="163">
        <v>311</v>
      </c>
      <c r="D54" s="163">
        <v>347</v>
      </c>
      <c r="E54" s="163">
        <v>406</v>
      </c>
      <c r="F54" s="163">
        <v>649</v>
      </c>
      <c r="G54" s="163">
        <v>804</v>
      </c>
      <c r="H54" s="164">
        <f t="shared" si="12"/>
        <v>0.23882896764252703</v>
      </c>
      <c r="I54" s="165">
        <f t="shared" si="13"/>
        <v>1.585209003215434</v>
      </c>
      <c r="J54" s="164">
        <f t="shared" si="14"/>
        <v>1.4094086794331512E-3</v>
      </c>
    </row>
    <row r="55" spans="2:10" x14ac:dyDescent="0.25">
      <c r="B55" s="162" t="s">
        <v>100</v>
      </c>
      <c r="C55" s="163">
        <v>609</v>
      </c>
      <c r="D55" s="163">
        <v>308</v>
      </c>
      <c r="E55" s="163">
        <v>256</v>
      </c>
      <c r="F55" s="163">
        <v>468</v>
      </c>
      <c r="G55" s="163">
        <v>321</v>
      </c>
      <c r="H55" s="164">
        <f t="shared" si="12"/>
        <v>-0.3141025641025641</v>
      </c>
      <c r="I55" s="165">
        <f t="shared" si="13"/>
        <v>-0.47290640394088668</v>
      </c>
      <c r="J55" s="164">
        <f t="shared" si="14"/>
        <v>5.6271167425129545E-4</v>
      </c>
    </row>
    <row r="56" spans="2:10" x14ac:dyDescent="0.25">
      <c r="B56" s="157" t="s">
        <v>107</v>
      </c>
      <c r="C56" s="158">
        <v>3093</v>
      </c>
      <c r="D56" s="158">
        <v>2888</v>
      </c>
      <c r="E56" s="158">
        <v>3043</v>
      </c>
      <c r="F56" s="158">
        <v>3527</v>
      </c>
      <c r="G56" s="158">
        <v>3315</v>
      </c>
      <c r="H56" s="159">
        <f t="shared" si="12"/>
        <v>-6.0107740289197631E-2</v>
      </c>
      <c r="I56" s="160">
        <f t="shared" si="13"/>
        <v>7.1774975751697445E-2</v>
      </c>
      <c r="J56" s="159">
        <f t="shared" si="14"/>
        <v>5.8111813088568363E-3</v>
      </c>
    </row>
    <row r="57" spans="2:10" x14ac:dyDescent="0.25">
      <c r="B57" s="162" t="s">
        <v>110</v>
      </c>
      <c r="C57" s="163">
        <v>1023</v>
      </c>
      <c r="D57" s="163">
        <v>887</v>
      </c>
      <c r="E57" s="163">
        <v>1071</v>
      </c>
      <c r="F57" s="163">
        <v>983</v>
      </c>
      <c r="G57" s="163">
        <v>1149</v>
      </c>
      <c r="H57" s="164">
        <f t="shared" si="12"/>
        <v>0.16887080366225837</v>
      </c>
      <c r="I57" s="165">
        <f t="shared" si="13"/>
        <v>0.12316715542521983</v>
      </c>
      <c r="J57" s="164">
        <f t="shared" si="14"/>
        <v>2.0141922545630483E-3</v>
      </c>
    </row>
    <row r="58" spans="2:10" x14ac:dyDescent="0.25">
      <c r="B58" s="162" t="s">
        <v>113</v>
      </c>
      <c r="C58" s="163">
        <v>971</v>
      </c>
      <c r="D58" s="163">
        <v>814</v>
      </c>
      <c r="E58" s="163">
        <v>608</v>
      </c>
      <c r="F58" s="163">
        <v>740</v>
      </c>
      <c r="G58" s="163">
        <v>655</v>
      </c>
      <c r="H58" s="164">
        <f t="shared" si="12"/>
        <v>-0.11486486486486491</v>
      </c>
      <c r="I58" s="165">
        <f t="shared" si="13"/>
        <v>-0.32543769309989701</v>
      </c>
      <c r="J58" s="164">
        <f t="shared" si="14"/>
        <v>1.1482122948118334E-3</v>
      </c>
    </row>
    <row r="59" spans="2:10" x14ac:dyDescent="0.25">
      <c r="B59" s="162" t="s">
        <v>116</v>
      </c>
      <c r="C59" s="163">
        <v>105</v>
      </c>
      <c r="D59" s="163">
        <v>355</v>
      </c>
      <c r="E59" s="163">
        <v>306</v>
      </c>
      <c r="F59" s="163">
        <v>297</v>
      </c>
      <c r="G59" s="163">
        <v>274</v>
      </c>
      <c r="H59" s="164">
        <f t="shared" si="12"/>
        <v>-7.7441077441077422E-2</v>
      </c>
      <c r="I59" s="165">
        <f t="shared" si="13"/>
        <v>1.6095238095238096</v>
      </c>
      <c r="J59" s="164">
        <f t="shared" si="14"/>
        <v>4.8032086836403412E-4</v>
      </c>
    </row>
    <row r="60" spans="2:10" x14ac:dyDescent="0.25">
      <c r="B60" s="162" t="s">
        <v>123</v>
      </c>
      <c r="C60" s="163">
        <v>61</v>
      </c>
      <c r="D60" s="163">
        <v>61</v>
      </c>
      <c r="E60" s="163">
        <v>118</v>
      </c>
      <c r="F60" s="163">
        <v>144</v>
      </c>
      <c r="G60" s="163">
        <v>110</v>
      </c>
      <c r="H60" s="164">
        <f t="shared" si="12"/>
        <v>-0.23611111111111116</v>
      </c>
      <c r="I60" s="165">
        <f t="shared" si="13"/>
        <v>0.80327868852459017</v>
      </c>
      <c r="J60" s="164">
        <f t="shared" si="14"/>
        <v>1.9282954569359035E-4</v>
      </c>
    </row>
    <row r="61" spans="2:10" x14ac:dyDescent="0.25">
      <c r="B61" s="162" t="s">
        <v>119</v>
      </c>
      <c r="C61" s="163">
        <v>44</v>
      </c>
      <c r="D61" s="163">
        <v>73</v>
      </c>
      <c r="E61" s="163">
        <v>14</v>
      </c>
      <c r="F61" s="163">
        <v>75</v>
      </c>
      <c r="G61" s="163">
        <v>91</v>
      </c>
      <c r="H61" s="164">
        <f t="shared" si="12"/>
        <v>0.21333333333333337</v>
      </c>
      <c r="I61" s="165">
        <f t="shared" si="13"/>
        <v>1.0681818181818183</v>
      </c>
      <c r="J61" s="164">
        <f t="shared" si="14"/>
        <v>1.5952262416469746E-4</v>
      </c>
    </row>
    <row r="62" spans="2:10" x14ac:dyDescent="0.25">
      <c r="B62" s="162" t="s">
        <v>128</v>
      </c>
      <c r="C62" s="163">
        <v>8</v>
      </c>
      <c r="D62" s="163">
        <v>5</v>
      </c>
      <c r="E62" s="163">
        <v>8</v>
      </c>
      <c r="F62" s="163">
        <v>17</v>
      </c>
      <c r="G62" s="163">
        <v>4</v>
      </c>
      <c r="H62" s="164">
        <f t="shared" si="12"/>
        <v>-0.76470588235294112</v>
      </c>
      <c r="I62" s="165">
        <f t="shared" si="13"/>
        <v>-0.5</v>
      </c>
      <c r="J62" s="164">
        <f t="shared" si="14"/>
        <v>7.0119834797669213E-6</v>
      </c>
    </row>
    <row r="63" spans="2:10" x14ac:dyDescent="0.25">
      <c r="B63" s="162" t="s">
        <v>131</v>
      </c>
      <c r="C63" s="163">
        <v>20</v>
      </c>
      <c r="D63" s="163">
        <v>21</v>
      </c>
      <c r="E63" s="163">
        <v>13</v>
      </c>
      <c r="F63" s="163">
        <v>16</v>
      </c>
      <c r="G63" s="163">
        <v>8</v>
      </c>
      <c r="H63" s="164">
        <f t="shared" si="12"/>
        <v>-0.5</v>
      </c>
      <c r="I63" s="165">
        <f t="shared" si="13"/>
        <v>-0.6</v>
      </c>
      <c r="J63" s="164">
        <f t="shared" si="14"/>
        <v>1.4023966959533843E-5</v>
      </c>
    </row>
    <row r="64" spans="2:10" x14ac:dyDescent="0.25">
      <c r="B64" s="168" t="s">
        <v>145</v>
      </c>
      <c r="C64" s="169">
        <f>C56-SUM(C57:C63)</f>
        <v>861</v>
      </c>
      <c r="D64" s="169">
        <f>D56-SUM(D57:D63)</f>
        <v>672</v>
      </c>
      <c r="E64" s="169">
        <f>E56-SUM(E57:E63)</f>
        <v>905</v>
      </c>
      <c r="F64" s="169">
        <f>F56-SUM(F57:F63)</f>
        <v>1255</v>
      </c>
      <c r="G64" s="169">
        <f>G56-SUM(G57:G63)</f>
        <v>1024</v>
      </c>
      <c r="H64" s="170">
        <f t="shared" si="12"/>
        <v>-0.18406374501992029</v>
      </c>
      <c r="I64" s="171">
        <f t="shared" si="13"/>
        <v>0.18931475029036005</v>
      </c>
      <c r="J64" s="170">
        <f t="shared" si="14"/>
        <v>1.7950677708203318E-3</v>
      </c>
    </row>
    <row r="65" spans="2:10" x14ac:dyDescent="0.25">
      <c r="B65" s="153" t="s">
        <v>47</v>
      </c>
      <c r="C65" s="174"/>
      <c r="D65" s="174"/>
      <c r="E65" s="174"/>
      <c r="F65" s="174"/>
      <c r="G65" s="174"/>
      <c r="H65" s="175"/>
      <c r="I65" s="175"/>
      <c r="J65" s="175"/>
    </row>
    <row r="66" spans="2:10" x14ac:dyDescent="0.25">
      <c r="B66" s="154" t="s">
        <v>68</v>
      </c>
      <c r="C66" s="176">
        <v>14352</v>
      </c>
      <c r="D66" s="176">
        <v>14701</v>
      </c>
      <c r="E66" s="176">
        <v>16163</v>
      </c>
      <c r="F66" s="176">
        <v>19106</v>
      </c>
      <c r="G66" s="176">
        <v>27860</v>
      </c>
      <c r="H66" s="177">
        <f t="shared" ref="H66:H78" si="15">IFERROR(G66/F66-1,"-")</f>
        <v>0.45818067622736303</v>
      </c>
      <c r="I66" s="177">
        <f t="shared" ref="I66:I78" si="16">IFERROR(G66/C66-1,"-")</f>
        <v>0.94119286510590849</v>
      </c>
      <c r="J66" s="177">
        <f t="shared" ref="J66:J78" si="17">G66/G$10</f>
        <v>4.8838464936576606E-2</v>
      </c>
    </row>
    <row r="67" spans="2:10" x14ac:dyDescent="0.25">
      <c r="B67" s="157" t="s">
        <v>97</v>
      </c>
      <c r="C67" s="158">
        <v>3812</v>
      </c>
      <c r="D67" s="158">
        <v>4760</v>
      </c>
      <c r="E67" s="158">
        <v>1317</v>
      </c>
      <c r="F67" s="158">
        <v>1873</v>
      </c>
      <c r="G67" s="158">
        <v>5408</v>
      </c>
      <c r="H67" s="159">
        <f t="shared" si="15"/>
        <v>1.8873465029364658</v>
      </c>
      <c r="I67" s="160">
        <f t="shared" si="16"/>
        <v>0.41867785939139557</v>
      </c>
      <c r="J67" s="159">
        <f t="shared" si="17"/>
        <v>9.4802016646448779E-3</v>
      </c>
    </row>
    <row r="68" spans="2:10" x14ac:dyDescent="0.25">
      <c r="B68" s="162" t="s">
        <v>103</v>
      </c>
      <c r="C68" s="163">
        <v>2220</v>
      </c>
      <c r="D68" s="163">
        <v>3722</v>
      </c>
      <c r="E68" s="163">
        <v>339</v>
      </c>
      <c r="F68" s="163">
        <v>132</v>
      </c>
      <c r="G68" s="163">
        <v>3070</v>
      </c>
      <c r="H68" s="164">
        <f t="shared" si="15"/>
        <v>22.257575757575758</v>
      </c>
      <c r="I68" s="165">
        <f t="shared" si="16"/>
        <v>0.38288288288288297</v>
      </c>
      <c r="J68" s="164">
        <f t="shared" si="17"/>
        <v>5.3816973207211124E-3</v>
      </c>
    </row>
    <row r="69" spans="2:10" x14ac:dyDescent="0.25">
      <c r="B69" s="162" t="s">
        <v>100</v>
      </c>
      <c r="C69" s="163">
        <v>1592</v>
      </c>
      <c r="D69" s="163">
        <v>1038</v>
      </c>
      <c r="E69" s="163">
        <v>978</v>
      </c>
      <c r="F69" s="163">
        <v>1741</v>
      </c>
      <c r="G69" s="163">
        <v>2338</v>
      </c>
      <c r="H69" s="164">
        <f t="shared" si="15"/>
        <v>0.34290637564618032</v>
      </c>
      <c r="I69" s="165">
        <f t="shared" si="16"/>
        <v>0.46859296482412049</v>
      </c>
      <c r="J69" s="164">
        <f t="shared" si="17"/>
        <v>4.0985043439237655E-3</v>
      </c>
    </row>
    <row r="70" spans="2:10" x14ac:dyDescent="0.25">
      <c r="B70" s="157" t="s">
        <v>107</v>
      </c>
      <c r="C70" s="158">
        <v>10540</v>
      </c>
      <c r="D70" s="158">
        <v>9941</v>
      </c>
      <c r="E70" s="158">
        <v>14846</v>
      </c>
      <c r="F70" s="158">
        <v>17233</v>
      </c>
      <c r="G70" s="158">
        <v>22452</v>
      </c>
      <c r="H70" s="159">
        <f t="shared" si="15"/>
        <v>0.30284918470376598</v>
      </c>
      <c r="I70" s="160">
        <f t="shared" si="16"/>
        <v>1.130170777988615</v>
      </c>
      <c r="J70" s="159">
        <f t="shared" si="17"/>
        <v>3.9358263271931732E-2</v>
      </c>
    </row>
    <row r="71" spans="2:10" x14ac:dyDescent="0.25">
      <c r="B71" s="162" t="s">
        <v>110</v>
      </c>
      <c r="C71" s="163">
        <v>4173</v>
      </c>
      <c r="D71" s="163">
        <v>4955</v>
      </c>
      <c r="E71" s="163">
        <v>6243</v>
      </c>
      <c r="F71" s="163">
        <v>5025</v>
      </c>
      <c r="G71" s="163">
        <v>8352</v>
      </c>
      <c r="H71" s="164">
        <f t="shared" si="15"/>
        <v>0.66208955223880595</v>
      </c>
      <c r="I71" s="165">
        <f t="shared" si="16"/>
        <v>1.0014378145219265</v>
      </c>
      <c r="J71" s="164">
        <f t="shared" si="17"/>
        <v>1.4641021505753332E-2</v>
      </c>
    </row>
    <row r="72" spans="2:10" x14ac:dyDescent="0.25">
      <c r="B72" s="162" t="s">
        <v>113</v>
      </c>
      <c r="C72" s="163">
        <v>1605</v>
      </c>
      <c r="D72" s="163">
        <v>1083</v>
      </c>
      <c r="E72" s="163">
        <v>445</v>
      </c>
      <c r="F72" s="163">
        <v>879</v>
      </c>
      <c r="G72" s="163">
        <v>1231</v>
      </c>
      <c r="H72" s="164">
        <f t="shared" si="15"/>
        <v>0.40045506257110364</v>
      </c>
      <c r="I72" s="165">
        <f t="shared" si="16"/>
        <v>-0.23302180685358254</v>
      </c>
      <c r="J72" s="164">
        <f t="shared" si="17"/>
        <v>2.1579379158982699E-3</v>
      </c>
    </row>
    <row r="73" spans="2:10" x14ac:dyDescent="0.25">
      <c r="B73" s="162" t="s">
        <v>116</v>
      </c>
      <c r="C73" s="163">
        <v>1541</v>
      </c>
      <c r="D73" s="163">
        <v>951</v>
      </c>
      <c r="E73" s="163">
        <v>3483</v>
      </c>
      <c r="F73" s="163">
        <v>4362</v>
      </c>
      <c r="G73" s="163">
        <v>4324</v>
      </c>
      <c r="H73" s="164">
        <f t="shared" si="15"/>
        <v>-8.7116001834021128E-3</v>
      </c>
      <c r="I73" s="165">
        <f t="shared" si="16"/>
        <v>1.8059701492537314</v>
      </c>
      <c r="J73" s="164">
        <f t="shared" si="17"/>
        <v>7.5799541416280425E-3</v>
      </c>
    </row>
    <row r="74" spans="2:10" x14ac:dyDescent="0.25">
      <c r="B74" s="162" t="s">
        <v>123</v>
      </c>
      <c r="C74" s="163">
        <v>176</v>
      </c>
      <c r="D74" s="163">
        <v>1092</v>
      </c>
      <c r="E74" s="163">
        <v>280</v>
      </c>
      <c r="F74" s="163">
        <v>418</v>
      </c>
      <c r="G74" s="163">
        <v>1121</v>
      </c>
      <c r="H74" s="164">
        <f t="shared" si="15"/>
        <v>1.6818181818181817</v>
      </c>
      <c r="I74" s="165">
        <f t="shared" si="16"/>
        <v>5.3693181818181817</v>
      </c>
      <c r="J74" s="164">
        <f t="shared" si="17"/>
        <v>1.96510837020468E-3</v>
      </c>
    </row>
    <row r="75" spans="2:10" x14ac:dyDescent="0.25">
      <c r="B75" s="162" t="s">
        <v>119</v>
      </c>
      <c r="C75" s="163">
        <v>268</v>
      </c>
      <c r="D75" s="163">
        <v>267</v>
      </c>
      <c r="E75" s="163">
        <v>213</v>
      </c>
      <c r="F75" s="163">
        <v>304</v>
      </c>
      <c r="G75" s="163">
        <v>590</v>
      </c>
      <c r="H75" s="164">
        <f t="shared" si="15"/>
        <v>0.94078947368421062</v>
      </c>
      <c r="I75" s="165">
        <f t="shared" si="16"/>
        <v>1.2014925373134329</v>
      </c>
      <c r="J75" s="164">
        <f t="shared" si="17"/>
        <v>1.0342675632656209E-3</v>
      </c>
    </row>
    <row r="76" spans="2:10" x14ac:dyDescent="0.25">
      <c r="B76" s="162" t="s">
        <v>128</v>
      </c>
      <c r="C76" s="163">
        <v>360</v>
      </c>
      <c r="D76" s="163">
        <v>110</v>
      </c>
      <c r="E76" s="163">
        <v>352</v>
      </c>
      <c r="F76" s="163">
        <v>284</v>
      </c>
      <c r="G76" s="163">
        <v>256</v>
      </c>
      <c r="H76" s="164">
        <f t="shared" si="15"/>
        <v>-9.8591549295774628E-2</v>
      </c>
      <c r="I76" s="165">
        <f t="shared" si="16"/>
        <v>-0.28888888888888886</v>
      </c>
      <c r="J76" s="164">
        <f t="shared" si="17"/>
        <v>4.4876694270508296E-4</v>
      </c>
    </row>
    <row r="77" spans="2:10" x14ac:dyDescent="0.25">
      <c r="B77" s="162" t="s">
        <v>131</v>
      </c>
      <c r="C77" s="163">
        <v>292</v>
      </c>
      <c r="D77" s="163">
        <v>55</v>
      </c>
      <c r="E77" s="163">
        <v>48</v>
      </c>
      <c r="F77" s="163">
        <v>95</v>
      </c>
      <c r="G77" s="163">
        <v>150</v>
      </c>
      <c r="H77" s="164">
        <f t="shared" si="15"/>
        <v>0.57894736842105265</v>
      </c>
      <c r="I77" s="165">
        <f t="shared" si="16"/>
        <v>-0.48630136986301364</v>
      </c>
      <c r="J77" s="164">
        <f t="shared" si="17"/>
        <v>2.6294938049125955E-4</v>
      </c>
    </row>
    <row r="78" spans="2:10" x14ac:dyDescent="0.25">
      <c r="B78" s="168" t="s">
        <v>145</v>
      </c>
      <c r="C78" s="169">
        <f>C70-SUM(C71:C77)</f>
        <v>2125</v>
      </c>
      <c r="D78" s="169">
        <f>D70-SUM(D71:D77)</f>
        <v>1428</v>
      </c>
      <c r="E78" s="169">
        <f>E70-SUM(E71:E77)</f>
        <v>3782</v>
      </c>
      <c r="F78" s="169">
        <f>F70-SUM(F71:F77)</f>
        <v>5866</v>
      </c>
      <c r="G78" s="169">
        <f>G70-SUM(G71:G77)</f>
        <v>6428</v>
      </c>
      <c r="H78" s="170">
        <f t="shared" si="15"/>
        <v>9.5806341629730563E-2</v>
      </c>
      <c r="I78" s="171">
        <f t="shared" si="16"/>
        <v>2.024941176470588</v>
      </c>
      <c r="J78" s="170">
        <f t="shared" si="17"/>
        <v>1.1268257451985442E-2</v>
      </c>
    </row>
    <row r="79" spans="2:10" x14ac:dyDescent="0.25">
      <c r="B79" s="153" t="s">
        <v>48</v>
      </c>
      <c r="C79" s="174"/>
      <c r="D79" s="174"/>
      <c r="E79" s="174"/>
      <c r="F79" s="174"/>
      <c r="G79" s="174"/>
      <c r="H79" s="175"/>
      <c r="I79" s="175"/>
      <c r="J79" s="175"/>
    </row>
    <row r="80" spans="2:10" x14ac:dyDescent="0.25">
      <c r="B80" s="154" t="s">
        <v>68</v>
      </c>
      <c r="C80" s="176">
        <v>77618</v>
      </c>
      <c r="D80" s="176">
        <v>58767</v>
      </c>
      <c r="E80" s="176">
        <v>73725</v>
      </c>
      <c r="F80" s="176">
        <v>81280</v>
      </c>
      <c r="G80" s="176">
        <v>93990</v>
      </c>
      <c r="H80" s="177">
        <f t="shared" ref="H80:H92" si="18">IFERROR(G80/F80-1,"-")</f>
        <v>0.15637303149606296</v>
      </c>
      <c r="I80" s="177">
        <f t="shared" ref="I80:I92" si="19">IFERROR(G80/C80-1,"-")</f>
        <v>0.21093045427606993</v>
      </c>
      <c r="J80" s="177">
        <f t="shared" ref="J80:J92" si="20">G80/G$10</f>
        <v>0.16476408181582325</v>
      </c>
    </row>
    <row r="81" spans="2:10" x14ac:dyDescent="0.25">
      <c r="B81" s="157" t="s">
        <v>97</v>
      </c>
      <c r="C81" s="158">
        <v>31422</v>
      </c>
      <c r="D81" s="158">
        <v>26313</v>
      </c>
      <c r="E81" s="158">
        <v>33919</v>
      </c>
      <c r="F81" s="158">
        <v>29650</v>
      </c>
      <c r="G81" s="158">
        <v>33511</v>
      </c>
      <c r="H81" s="159">
        <f t="shared" si="18"/>
        <v>0.13021922428330512</v>
      </c>
      <c r="I81" s="160">
        <f t="shared" si="19"/>
        <v>6.6482082617274507E-2</v>
      </c>
      <c r="J81" s="159">
        <f t="shared" si="20"/>
        <v>5.8744644597617329E-2</v>
      </c>
    </row>
    <row r="82" spans="2:10" x14ac:dyDescent="0.25">
      <c r="B82" s="162" t="s">
        <v>103</v>
      </c>
      <c r="C82" s="163">
        <v>6626</v>
      </c>
      <c r="D82" s="163">
        <v>10331</v>
      </c>
      <c r="E82" s="163">
        <v>11235</v>
      </c>
      <c r="F82" s="163">
        <v>6821</v>
      </c>
      <c r="G82" s="163">
        <v>8344</v>
      </c>
      <c r="H82" s="164">
        <f t="shared" si="18"/>
        <v>0.22328104383521485</v>
      </c>
      <c r="I82" s="165">
        <f t="shared" si="19"/>
        <v>0.25928161786900095</v>
      </c>
      <c r="J82" s="164">
        <f t="shared" si="20"/>
        <v>1.4626997538793799E-2</v>
      </c>
    </row>
    <row r="83" spans="2:10" x14ac:dyDescent="0.25">
      <c r="B83" s="162" t="s">
        <v>100</v>
      </c>
      <c r="C83" s="163">
        <v>24796</v>
      </c>
      <c r="D83" s="163">
        <v>15982</v>
      </c>
      <c r="E83" s="163">
        <v>22684</v>
      </c>
      <c r="F83" s="163">
        <v>22829</v>
      </c>
      <c r="G83" s="163">
        <v>25167</v>
      </c>
      <c r="H83" s="164">
        <f t="shared" si="18"/>
        <v>0.10241359674098738</v>
      </c>
      <c r="I83" s="165">
        <f t="shared" si="19"/>
        <v>1.4962090659783822E-2</v>
      </c>
      <c r="J83" s="164">
        <f t="shared" si="20"/>
        <v>4.4117647058823532E-2</v>
      </c>
    </row>
    <row r="84" spans="2:10" x14ac:dyDescent="0.25">
      <c r="B84" s="157" t="s">
        <v>107</v>
      </c>
      <c r="C84" s="158">
        <v>46196</v>
      </c>
      <c r="D84" s="158">
        <v>32454</v>
      </c>
      <c r="E84" s="158">
        <v>39806</v>
      </c>
      <c r="F84" s="158">
        <v>51630</v>
      </c>
      <c r="G84" s="158">
        <v>60479</v>
      </c>
      <c r="H84" s="159">
        <f t="shared" si="18"/>
        <v>0.1713926012008522</v>
      </c>
      <c r="I84" s="160">
        <f t="shared" si="19"/>
        <v>0.30918261321326512</v>
      </c>
      <c r="J84" s="159">
        <f t="shared" si="20"/>
        <v>0.10601943721820592</v>
      </c>
    </row>
    <row r="85" spans="2:10" x14ac:dyDescent="0.25">
      <c r="B85" s="162" t="s">
        <v>110</v>
      </c>
      <c r="C85" s="163">
        <v>8071</v>
      </c>
      <c r="D85" s="163">
        <v>4595</v>
      </c>
      <c r="E85" s="163">
        <v>8377</v>
      </c>
      <c r="F85" s="163">
        <v>11393</v>
      </c>
      <c r="G85" s="163">
        <v>12978</v>
      </c>
      <c r="H85" s="164">
        <f t="shared" si="18"/>
        <v>0.13912051259545333</v>
      </c>
      <c r="I85" s="165">
        <f t="shared" si="19"/>
        <v>0.60797918473547274</v>
      </c>
      <c r="J85" s="164">
        <f t="shared" si="20"/>
        <v>2.2750380400103777E-2</v>
      </c>
    </row>
    <row r="86" spans="2:10" x14ac:dyDescent="0.25">
      <c r="B86" s="162" t="s">
        <v>113</v>
      </c>
      <c r="C86" s="163">
        <v>16236</v>
      </c>
      <c r="D86" s="163">
        <v>11137</v>
      </c>
      <c r="E86" s="163">
        <v>11583</v>
      </c>
      <c r="F86" s="163">
        <v>13286</v>
      </c>
      <c r="G86" s="163">
        <v>16010</v>
      </c>
      <c r="H86" s="164">
        <f t="shared" si="18"/>
        <v>0.20502784886346537</v>
      </c>
      <c r="I86" s="165">
        <f t="shared" si="19"/>
        <v>-1.3919684651391928E-2</v>
      </c>
      <c r="J86" s="164">
        <f t="shared" si="20"/>
        <v>2.8065463877767104E-2</v>
      </c>
    </row>
    <row r="87" spans="2:10" x14ac:dyDescent="0.25">
      <c r="B87" s="162" t="s">
        <v>116</v>
      </c>
      <c r="C87" s="163">
        <v>3045</v>
      </c>
      <c r="D87" s="163">
        <v>3193</v>
      </c>
      <c r="E87" s="163">
        <v>3143</v>
      </c>
      <c r="F87" s="163">
        <v>5624</v>
      </c>
      <c r="G87" s="163">
        <v>6818</v>
      </c>
      <c r="H87" s="164">
        <f t="shared" si="18"/>
        <v>0.21230440967283082</v>
      </c>
      <c r="I87" s="165">
        <f t="shared" si="19"/>
        <v>1.2390804597701148</v>
      </c>
      <c r="J87" s="164">
        <f t="shared" si="20"/>
        <v>1.1951925841262718E-2</v>
      </c>
    </row>
    <row r="88" spans="2:10" x14ac:dyDescent="0.25">
      <c r="B88" s="162" t="s">
        <v>123</v>
      </c>
      <c r="C88" s="163">
        <v>852</v>
      </c>
      <c r="D88" s="163">
        <v>1259</v>
      </c>
      <c r="E88" s="163">
        <v>1106</v>
      </c>
      <c r="F88" s="163">
        <v>1670</v>
      </c>
      <c r="G88" s="163">
        <v>2507</v>
      </c>
      <c r="H88" s="164">
        <f t="shared" si="18"/>
        <v>0.50119760479041919</v>
      </c>
      <c r="I88" s="165">
        <f t="shared" si="19"/>
        <v>1.942488262910798</v>
      </c>
      <c r="J88" s="164">
        <f t="shared" si="20"/>
        <v>4.3947606459439183E-3</v>
      </c>
    </row>
    <row r="89" spans="2:10" x14ac:dyDescent="0.25">
      <c r="B89" s="162" t="s">
        <v>119</v>
      </c>
      <c r="C89" s="163">
        <v>505</v>
      </c>
      <c r="D89" s="163">
        <v>1067</v>
      </c>
      <c r="E89" s="163">
        <v>498</v>
      </c>
      <c r="F89" s="163">
        <v>809</v>
      </c>
      <c r="G89" s="163">
        <v>1014</v>
      </c>
      <c r="H89" s="164">
        <f t="shared" si="18"/>
        <v>0.25339925834363419</v>
      </c>
      <c r="I89" s="165">
        <f t="shared" si="19"/>
        <v>1.0079207920792079</v>
      </c>
      <c r="J89" s="164">
        <f t="shared" si="20"/>
        <v>1.7775378121209146E-3</v>
      </c>
    </row>
    <row r="90" spans="2:10" x14ac:dyDescent="0.25">
      <c r="B90" s="162" t="s">
        <v>128</v>
      </c>
      <c r="C90" s="163">
        <v>786</v>
      </c>
      <c r="D90" s="163">
        <v>491</v>
      </c>
      <c r="E90" s="163">
        <v>960</v>
      </c>
      <c r="F90" s="163">
        <v>719</v>
      </c>
      <c r="G90" s="163">
        <v>675</v>
      </c>
      <c r="H90" s="164">
        <f t="shared" si="18"/>
        <v>-6.1196105702364445E-2</v>
      </c>
      <c r="I90" s="165">
        <f t="shared" si="19"/>
        <v>-0.14122137404580148</v>
      </c>
      <c r="J90" s="164">
        <f t="shared" si="20"/>
        <v>1.1832722122106681E-3</v>
      </c>
    </row>
    <row r="91" spans="2:10" x14ac:dyDescent="0.25">
      <c r="B91" s="162" t="s">
        <v>131</v>
      </c>
      <c r="C91" s="163">
        <v>1449</v>
      </c>
      <c r="D91" s="163">
        <v>358</v>
      </c>
      <c r="E91" s="163">
        <v>978</v>
      </c>
      <c r="F91" s="163">
        <v>878</v>
      </c>
      <c r="G91" s="163">
        <v>644</v>
      </c>
      <c r="H91" s="164">
        <f t="shared" si="18"/>
        <v>-0.26651480637813207</v>
      </c>
      <c r="I91" s="165">
        <f t="shared" si="19"/>
        <v>-0.55555555555555558</v>
      </c>
      <c r="J91" s="164">
        <f t="shared" si="20"/>
        <v>1.1289293402424745E-3</v>
      </c>
    </row>
    <row r="92" spans="2:10" x14ac:dyDescent="0.25">
      <c r="B92" s="168" t="s">
        <v>145</v>
      </c>
      <c r="C92" s="169">
        <f>C84-SUM(C85:C91)</f>
        <v>15252</v>
      </c>
      <c r="D92" s="169">
        <f>D84-SUM(D85:D91)</f>
        <v>10354</v>
      </c>
      <c r="E92" s="169">
        <f>E84-SUM(E85:E91)</f>
        <v>13161</v>
      </c>
      <c r="F92" s="169">
        <f>F84-SUM(F85:F91)</f>
        <v>17251</v>
      </c>
      <c r="G92" s="169">
        <f>G84-SUM(G85:G91)</f>
        <v>19833</v>
      </c>
      <c r="H92" s="170">
        <f t="shared" si="18"/>
        <v>0.14967248275462297</v>
      </c>
      <c r="I92" s="171">
        <f t="shared" si="19"/>
        <v>0.30035405192761599</v>
      </c>
      <c r="J92" s="170">
        <f t="shared" si="20"/>
        <v>3.4767167088554339E-2</v>
      </c>
    </row>
    <row r="93" spans="2:10" x14ac:dyDescent="0.25">
      <c r="B93" s="153" t="s">
        <v>49</v>
      </c>
      <c r="C93" s="174"/>
      <c r="D93" s="174"/>
      <c r="E93" s="174"/>
      <c r="F93" s="174"/>
      <c r="G93" s="174"/>
      <c r="H93" s="175"/>
      <c r="I93" s="175"/>
      <c r="J93" s="175"/>
    </row>
    <row r="94" spans="2:10" x14ac:dyDescent="0.25">
      <c r="B94" s="154" t="s">
        <v>68</v>
      </c>
      <c r="C94" s="176">
        <v>4820</v>
      </c>
      <c r="D94" s="176">
        <v>3518</v>
      </c>
      <c r="E94" s="176">
        <v>4228</v>
      </c>
      <c r="F94" s="176">
        <v>4556</v>
      </c>
      <c r="G94" s="176">
        <v>5166</v>
      </c>
      <c r="H94" s="177">
        <f t="shared" ref="H94:H106" si="21">IFERROR(G94/F94-1,"-")</f>
        <v>0.13388937664618084</v>
      </c>
      <c r="I94" s="177">
        <f t="shared" ref="I94:I106" si="22">IFERROR(G94/C94-1,"-")</f>
        <v>7.1784232365145195E-2</v>
      </c>
      <c r="J94" s="177">
        <f t="shared" ref="J94:J106" si="23">G94/G$10</f>
        <v>9.0559766641189789E-3</v>
      </c>
    </row>
    <row r="95" spans="2:10" x14ac:dyDescent="0.25">
      <c r="B95" s="157" t="s">
        <v>97</v>
      </c>
      <c r="C95" s="158">
        <v>3230</v>
      </c>
      <c r="D95" s="158">
        <v>2160</v>
      </c>
      <c r="E95" s="158">
        <v>2626</v>
      </c>
      <c r="F95" s="158">
        <v>2873</v>
      </c>
      <c r="G95" s="158">
        <v>3292</v>
      </c>
      <c r="H95" s="159">
        <f t="shared" si="21"/>
        <v>0.14584058475461181</v>
      </c>
      <c r="I95" s="160">
        <f t="shared" si="22"/>
        <v>1.9195046439628438E-2</v>
      </c>
      <c r="J95" s="159">
        <f t="shared" si="23"/>
        <v>5.7708624038481761E-3</v>
      </c>
    </row>
    <row r="96" spans="2:10" x14ac:dyDescent="0.25">
      <c r="B96" s="162" t="s">
        <v>103</v>
      </c>
      <c r="C96" s="163">
        <v>1722</v>
      </c>
      <c r="D96" s="163">
        <v>1201</v>
      </c>
      <c r="E96" s="163">
        <v>1070</v>
      </c>
      <c r="F96" s="163">
        <v>677</v>
      </c>
      <c r="G96" s="163">
        <v>971</v>
      </c>
      <c r="H96" s="164">
        <f t="shared" si="21"/>
        <v>0.43426883308714914</v>
      </c>
      <c r="I96" s="165">
        <f t="shared" si="22"/>
        <v>-0.43612078977932633</v>
      </c>
      <c r="J96" s="164">
        <f t="shared" si="23"/>
        <v>1.7021589897134202E-3</v>
      </c>
    </row>
    <row r="97" spans="2:10" x14ac:dyDescent="0.25">
      <c r="B97" s="162" t="s">
        <v>100</v>
      </c>
      <c r="C97" s="163">
        <v>1508</v>
      </c>
      <c r="D97" s="163">
        <v>959</v>
      </c>
      <c r="E97" s="163">
        <v>1556</v>
      </c>
      <c r="F97" s="163">
        <v>2196</v>
      </c>
      <c r="G97" s="163">
        <v>2321</v>
      </c>
      <c r="H97" s="164">
        <f t="shared" si="21"/>
        <v>5.6921675774134872E-2</v>
      </c>
      <c r="I97" s="165">
        <f t="shared" si="22"/>
        <v>0.53912466843501328</v>
      </c>
      <c r="J97" s="164">
        <f t="shared" si="23"/>
        <v>4.0687034141347559E-3</v>
      </c>
    </row>
    <row r="98" spans="2:10" x14ac:dyDescent="0.25">
      <c r="B98" s="157" t="s">
        <v>107</v>
      </c>
      <c r="C98" s="158">
        <v>1590</v>
      </c>
      <c r="D98" s="158">
        <v>1358</v>
      </c>
      <c r="E98" s="158">
        <v>1602</v>
      </c>
      <c r="F98" s="158">
        <v>1683</v>
      </c>
      <c r="G98" s="158">
        <v>1874</v>
      </c>
      <c r="H98" s="159">
        <f t="shared" si="21"/>
        <v>0.11348781937017227</v>
      </c>
      <c r="I98" s="160">
        <f t="shared" si="22"/>
        <v>0.17861635220125782</v>
      </c>
      <c r="J98" s="159">
        <f t="shared" si="23"/>
        <v>3.2851142602708027E-3</v>
      </c>
    </row>
    <row r="99" spans="2:10" x14ac:dyDescent="0.25">
      <c r="B99" s="162" t="s">
        <v>110</v>
      </c>
      <c r="C99" s="163">
        <v>143</v>
      </c>
      <c r="D99" s="163">
        <v>172</v>
      </c>
      <c r="E99" s="163">
        <v>182</v>
      </c>
      <c r="F99" s="163">
        <v>194</v>
      </c>
      <c r="G99" s="163">
        <v>216</v>
      </c>
      <c r="H99" s="164">
        <f t="shared" si="21"/>
        <v>0.11340206185567014</v>
      </c>
      <c r="I99" s="165">
        <f t="shared" si="22"/>
        <v>0.51048951048951041</v>
      </c>
      <c r="J99" s="164">
        <f t="shared" si="23"/>
        <v>3.7864710790741377E-4</v>
      </c>
    </row>
    <row r="100" spans="2:10" x14ac:dyDescent="0.25">
      <c r="B100" s="162" t="s">
        <v>113</v>
      </c>
      <c r="C100" s="163">
        <v>415</v>
      </c>
      <c r="D100" s="163">
        <v>463</v>
      </c>
      <c r="E100" s="163">
        <v>360</v>
      </c>
      <c r="F100" s="163">
        <v>335</v>
      </c>
      <c r="G100" s="163">
        <v>363</v>
      </c>
      <c r="H100" s="164">
        <f t="shared" si="21"/>
        <v>8.3582089552238781E-2</v>
      </c>
      <c r="I100" s="165">
        <f t="shared" si="22"/>
        <v>-0.12530120481927709</v>
      </c>
      <c r="J100" s="164">
        <f t="shared" si="23"/>
        <v>6.3633750078884816E-4</v>
      </c>
    </row>
    <row r="101" spans="2:10" x14ac:dyDescent="0.25">
      <c r="B101" s="162" t="s">
        <v>116</v>
      </c>
      <c r="C101" s="163">
        <v>334</v>
      </c>
      <c r="D101" s="163">
        <v>208</v>
      </c>
      <c r="E101" s="163">
        <v>224</v>
      </c>
      <c r="F101" s="163">
        <v>298</v>
      </c>
      <c r="G101" s="163">
        <v>300</v>
      </c>
      <c r="H101" s="164">
        <f t="shared" si="21"/>
        <v>6.7114093959732557E-3</v>
      </c>
      <c r="I101" s="165">
        <f t="shared" si="22"/>
        <v>-0.10179640718562877</v>
      </c>
      <c r="J101" s="164">
        <f t="shared" si="23"/>
        <v>5.2589876098251909E-4</v>
      </c>
    </row>
    <row r="102" spans="2:10" x14ac:dyDescent="0.25">
      <c r="B102" s="162" t="s">
        <v>123</v>
      </c>
      <c r="C102" s="163">
        <v>73</v>
      </c>
      <c r="D102" s="163">
        <v>49</v>
      </c>
      <c r="E102" s="163">
        <v>84</v>
      </c>
      <c r="F102" s="163">
        <v>72</v>
      </c>
      <c r="G102" s="163">
        <v>81</v>
      </c>
      <c r="H102" s="164">
        <f t="shared" si="21"/>
        <v>0.125</v>
      </c>
      <c r="I102" s="165">
        <f t="shared" si="22"/>
        <v>0.1095890410958904</v>
      </c>
      <c r="J102" s="164">
        <f t="shared" si="23"/>
        <v>1.4199266546528018E-4</v>
      </c>
    </row>
    <row r="103" spans="2:10" x14ac:dyDescent="0.25">
      <c r="B103" s="162" t="s">
        <v>119</v>
      </c>
      <c r="C103" s="163">
        <v>27</v>
      </c>
      <c r="D103" s="163">
        <v>66</v>
      </c>
      <c r="E103" s="163">
        <v>40</v>
      </c>
      <c r="F103" s="163">
        <v>45</v>
      </c>
      <c r="G103" s="163">
        <v>59</v>
      </c>
      <c r="H103" s="164">
        <f t="shared" si="21"/>
        <v>0.31111111111111112</v>
      </c>
      <c r="I103" s="165">
        <f t="shared" si="22"/>
        <v>1.1851851851851851</v>
      </c>
      <c r="J103" s="164">
        <f t="shared" si="23"/>
        <v>1.034267563265621E-4</v>
      </c>
    </row>
    <row r="104" spans="2:10" x14ac:dyDescent="0.25">
      <c r="B104" s="162" t="s">
        <v>128</v>
      </c>
      <c r="C104" s="163">
        <v>12</v>
      </c>
      <c r="D104" s="163">
        <v>31</v>
      </c>
      <c r="E104" s="163">
        <v>14</v>
      </c>
      <c r="F104" s="163">
        <v>6</v>
      </c>
      <c r="G104" s="163">
        <v>10</v>
      </c>
      <c r="H104" s="164">
        <f t="shared" si="21"/>
        <v>0.66666666666666674</v>
      </c>
      <c r="I104" s="165">
        <f t="shared" si="22"/>
        <v>-0.16666666666666663</v>
      </c>
      <c r="J104" s="164">
        <f t="shared" si="23"/>
        <v>1.7529958699417305E-5</v>
      </c>
    </row>
    <row r="105" spans="2:10" x14ac:dyDescent="0.25">
      <c r="B105" s="162" t="s">
        <v>131</v>
      </c>
      <c r="C105" s="163">
        <v>22</v>
      </c>
      <c r="D105" s="163">
        <v>6</v>
      </c>
      <c r="E105" s="163">
        <v>11</v>
      </c>
      <c r="F105" s="163">
        <v>16</v>
      </c>
      <c r="G105" s="163">
        <v>27</v>
      </c>
      <c r="H105" s="164">
        <f t="shared" si="21"/>
        <v>0.6875</v>
      </c>
      <c r="I105" s="165">
        <f t="shared" si="22"/>
        <v>0.22727272727272729</v>
      </c>
      <c r="J105" s="164">
        <f t="shared" si="23"/>
        <v>4.7330888488426721E-5</v>
      </c>
    </row>
    <row r="106" spans="2:10" x14ac:dyDescent="0.25">
      <c r="B106" s="168" t="s">
        <v>145</v>
      </c>
      <c r="C106" s="169">
        <f>C98-SUM(C99:C105)</f>
        <v>564</v>
      </c>
      <c r="D106" s="169">
        <f>D98-SUM(D99:D105)</f>
        <v>363</v>
      </c>
      <c r="E106" s="169">
        <f>E98-SUM(E99:E105)</f>
        <v>687</v>
      </c>
      <c r="F106" s="169">
        <f>F98-SUM(F99:F105)</f>
        <v>717</v>
      </c>
      <c r="G106" s="169">
        <f>G98-SUM(G99:G105)</f>
        <v>818</v>
      </c>
      <c r="H106" s="170">
        <f t="shared" si="21"/>
        <v>0.14086471408647139</v>
      </c>
      <c r="I106" s="171">
        <f t="shared" si="22"/>
        <v>0.45035460992907805</v>
      </c>
      <c r="J106" s="170">
        <f t="shared" si="23"/>
        <v>1.4339506216123354E-3</v>
      </c>
    </row>
    <row r="107" spans="2:10" x14ac:dyDescent="0.25">
      <c r="B107" s="153" t="s">
        <v>50</v>
      </c>
      <c r="C107" s="174"/>
      <c r="D107" s="174"/>
      <c r="E107" s="174"/>
      <c r="F107" s="174"/>
      <c r="G107" s="174"/>
      <c r="H107" s="175"/>
      <c r="I107" s="175"/>
      <c r="J107" s="175"/>
    </row>
    <row r="108" spans="2:10" x14ac:dyDescent="0.25">
      <c r="B108" s="154" t="s">
        <v>68</v>
      </c>
      <c r="C108" s="176">
        <v>14064</v>
      </c>
      <c r="D108" s="176">
        <v>15495</v>
      </c>
      <c r="E108" s="176">
        <v>22985</v>
      </c>
      <c r="F108" s="176">
        <v>29771</v>
      </c>
      <c r="G108" s="176">
        <v>24336</v>
      </c>
      <c r="H108" s="177">
        <f t="shared" ref="H108:H120" si="24">IFERROR(G108/F108-1,"-")</f>
        <v>-0.18256020959994623</v>
      </c>
      <c r="I108" s="177">
        <f t="shared" ref="I108:I120" si="25">IFERROR(G108/C108-1,"-")</f>
        <v>0.7303754266211604</v>
      </c>
      <c r="J108" s="177">
        <f t="shared" ref="J108:J120" si="26">G108/G$10</f>
        <v>4.2660907490901949E-2</v>
      </c>
    </row>
    <row r="109" spans="2:10" x14ac:dyDescent="0.25">
      <c r="B109" s="157" t="s">
        <v>97</v>
      </c>
      <c r="C109" s="158">
        <v>3003</v>
      </c>
      <c r="D109" s="158">
        <v>2156</v>
      </c>
      <c r="E109" s="158">
        <v>4883</v>
      </c>
      <c r="F109" s="158">
        <v>6370</v>
      </c>
      <c r="G109" s="158">
        <v>4123</v>
      </c>
      <c r="H109" s="159">
        <f t="shared" si="24"/>
        <v>-0.35274725274725272</v>
      </c>
      <c r="I109" s="160">
        <f t="shared" si="25"/>
        <v>0.37296037296037299</v>
      </c>
      <c r="J109" s="159">
        <f t="shared" si="26"/>
        <v>7.2276019717697542E-3</v>
      </c>
    </row>
    <row r="110" spans="2:10" x14ac:dyDescent="0.25">
      <c r="B110" s="162" t="s">
        <v>103</v>
      </c>
      <c r="C110" s="163">
        <v>1255</v>
      </c>
      <c r="D110" s="163">
        <v>341</v>
      </c>
      <c r="E110" s="163">
        <v>1566</v>
      </c>
      <c r="F110" s="163">
        <v>1565</v>
      </c>
      <c r="G110" s="163">
        <v>1459</v>
      </c>
      <c r="H110" s="164">
        <f t="shared" si="24"/>
        <v>-6.7731629392971282E-2</v>
      </c>
      <c r="I110" s="165">
        <f t="shared" si="25"/>
        <v>0.16254980079681269</v>
      </c>
      <c r="J110" s="164">
        <f t="shared" si="26"/>
        <v>2.5576209742449846E-3</v>
      </c>
    </row>
    <row r="111" spans="2:10" x14ac:dyDescent="0.25">
      <c r="B111" s="162" t="s">
        <v>100</v>
      </c>
      <c r="C111" s="163">
        <v>1748</v>
      </c>
      <c r="D111" s="163">
        <v>1815</v>
      </c>
      <c r="E111" s="163">
        <v>3317</v>
      </c>
      <c r="F111" s="163">
        <v>4805</v>
      </c>
      <c r="G111" s="163">
        <v>2664</v>
      </c>
      <c r="H111" s="164">
        <f t="shared" si="24"/>
        <v>-0.4455775234131113</v>
      </c>
      <c r="I111" s="165">
        <f t="shared" si="25"/>
        <v>0.52402745995423339</v>
      </c>
      <c r="J111" s="164">
        <f t="shared" si="26"/>
        <v>4.66998099752477E-3</v>
      </c>
    </row>
    <row r="112" spans="2:10" x14ac:dyDescent="0.25">
      <c r="B112" s="157" t="s">
        <v>107</v>
      </c>
      <c r="C112" s="158">
        <v>11061</v>
      </c>
      <c r="D112" s="158">
        <v>13339</v>
      </c>
      <c r="E112" s="158">
        <v>18102</v>
      </c>
      <c r="F112" s="158">
        <v>23401</v>
      </c>
      <c r="G112" s="158">
        <v>20213</v>
      </c>
      <c r="H112" s="159">
        <f t="shared" si="24"/>
        <v>-0.13623349429511555</v>
      </c>
      <c r="I112" s="160">
        <f t="shared" si="25"/>
        <v>0.82741162643522292</v>
      </c>
      <c r="J112" s="159">
        <f t="shared" si="26"/>
        <v>3.5433305519132194E-2</v>
      </c>
    </row>
    <row r="113" spans="2:10" x14ac:dyDescent="0.25">
      <c r="B113" s="162" t="s">
        <v>110</v>
      </c>
      <c r="C113" s="163">
        <v>6099</v>
      </c>
      <c r="D113" s="163">
        <v>8148</v>
      </c>
      <c r="E113" s="163">
        <v>11873</v>
      </c>
      <c r="F113" s="163">
        <v>16951</v>
      </c>
      <c r="G113" s="163">
        <v>12496</v>
      </c>
      <c r="H113" s="164">
        <f t="shared" si="24"/>
        <v>-0.26281635301752104</v>
      </c>
      <c r="I113" s="165">
        <f t="shared" si="25"/>
        <v>1.0488604689293326</v>
      </c>
      <c r="J113" s="164">
        <f t="shared" si="26"/>
        <v>2.1905436390791864E-2</v>
      </c>
    </row>
    <row r="114" spans="2:10" x14ac:dyDescent="0.25">
      <c r="B114" s="162" t="s">
        <v>113</v>
      </c>
      <c r="C114" s="163">
        <v>904</v>
      </c>
      <c r="D114" s="163">
        <v>776</v>
      </c>
      <c r="E114" s="163">
        <v>567</v>
      </c>
      <c r="F114" s="163">
        <v>688</v>
      </c>
      <c r="G114" s="163">
        <v>845</v>
      </c>
      <c r="H114" s="164">
        <f t="shared" si="24"/>
        <v>0.22819767441860472</v>
      </c>
      <c r="I114" s="165">
        <f t="shared" si="25"/>
        <v>-6.5265486725663679E-2</v>
      </c>
      <c r="J114" s="164">
        <f t="shared" si="26"/>
        <v>1.4812815101007623E-3</v>
      </c>
    </row>
    <row r="115" spans="2:10" x14ac:dyDescent="0.25">
      <c r="B115" s="162" t="s">
        <v>116</v>
      </c>
      <c r="C115" s="163">
        <v>1167</v>
      </c>
      <c r="D115" s="163">
        <v>817</v>
      </c>
      <c r="E115" s="163">
        <v>1241</v>
      </c>
      <c r="F115" s="163">
        <v>913</v>
      </c>
      <c r="G115" s="163">
        <v>1845</v>
      </c>
      <c r="H115" s="164">
        <f t="shared" si="24"/>
        <v>1.0208105147864184</v>
      </c>
      <c r="I115" s="165">
        <f t="shared" si="25"/>
        <v>0.58097686375321334</v>
      </c>
      <c r="J115" s="164">
        <f t="shared" si="26"/>
        <v>3.2342773800424925E-3</v>
      </c>
    </row>
    <row r="116" spans="2:10" x14ac:dyDescent="0.25">
      <c r="B116" s="162" t="s">
        <v>123</v>
      </c>
      <c r="C116" s="163">
        <v>303</v>
      </c>
      <c r="D116" s="163">
        <v>705</v>
      </c>
      <c r="E116" s="163">
        <v>559</v>
      </c>
      <c r="F116" s="163">
        <v>1004</v>
      </c>
      <c r="G116" s="163">
        <v>833</v>
      </c>
      <c r="H116" s="164">
        <f t="shared" si="24"/>
        <v>-0.17031872509960155</v>
      </c>
      <c r="I116" s="165">
        <f t="shared" si="25"/>
        <v>1.7491749174917492</v>
      </c>
      <c r="J116" s="164">
        <f t="shared" si="26"/>
        <v>1.4602455596614615E-3</v>
      </c>
    </row>
    <row r="117" spans="2:10" x14ac:dyDescent="0.25">
      <c r="B117" s="162" t="s">
        <v>119</v>
      </c>
      <c r="C117" s="163">
        <v>258</v>
      </c>
      <c r="D117" s="163">
        <v>754</v>
      </c>
      <c r="E117" s="163">
        <v>417</v>
      </c>
      <c r="F117" s="163">
        <v>480</v>
      </c>
      <c r="G117" s="163">
        <v>690</v>
      </c>
      <c r="H117" s="164">
        <f t="shared" si="24"/>
        <v>0.4375</v>
      </c>
      <c r="I117" s="165">
        <f t="shared" si="25"/>
        <v>1.6744186046511627</v>
      </c>
      <c r="J117" s="164">
        <f t="shared" si="26"/>
        <v>1.2095671502597939E-3</v>
      </c>
    </row>
    <row r="118" spans="2:10" x14ac:dyDescent="0.25">
      <c r="B118" s="162" t="s">
        <v>128</v>
      </c>
      <c r="C118" s="163">
        <v>54</v>
      </c>
      <c r="D118" s="163">
        <v>78</v>
      </c>
      <c r="E118" s="163">
        <v>388</v>
      </c>
      <c r="F118" s="163">
        <v>99</v>
      </c>
      <c r="G118" s="163">
        <v>61</v>
      </c>
      <c r="H118" s="164">
        <f t="shared" si="24"/>
        <v>-0.38383838383838387</v>
      </c>
      <c r="I118" s="165">
        <f t="shared" si="25"/>
        <v>0.12962962962962954</v>
      </c>
      <c r="J118" s="164">
        <f t="shared" si="26"/>
        <v>1.0693274806644555E-4</v>
      </c>
    </row>
    <row r="119" spans="2:10" x14ac:dyDescent="0.25">
      <c r="B119" s="162" t="s">
        <v>131</v>
      </c>
      <c r="C119" s="163">
        <v>96</v>
      </c>
      <c r="D119" s="163">
        <v>62</v>
      </c>
      <c r="E119" s="163">
        <v>58</v>
      </c>
      <c r="F119" s="163">
        <v>40</v>
      </c>
      <c r="G119" s="163">
        <v>47</v>
      </c>
      <c r="H119" s="164">
        <f t="shared" si="24"/>
        <v>0.17500000000000004</v>
      </c>
      <c r="I119" s="165">
        <f t="shared" si="25"/>
        <v>-0.51041666666666674</v>
      </c>
      <c r="J119" s="164">
        <f t="shared" si="26"/>
        <v>8.2390805887261331E-5</v>
      </c>
    </row>
    <row r="120" spans="2:10" x14ac:dyDescent="0.25">
      <c r="B120" s="168" t="s">
        <v>145</v>
      </c>
      <c r="C120" s="169">
        <f>C112-SUM(C113:C119)</f>
        <v>2180</v>
      </c>
      <c r="D120" s="169">
        <f>D112-SUM(D113:D119)</f>
        <v>1999</v>
      </c>
      <c r="E120" s="169">
        <f>E112-SUM(E113:E119)</f>
        <v>2999</v>
      </c>
      <c r="F120" s="169">
        <f>F112-SUM(F113:F119)</f>
        <v>3226</v>
      </c>
      <c r="G120" s="169">
        <f>G112-SUM(G113:G119)</f>
        <v>3396</v>
      </c>
      <c r="H120" s="170">
        <f t="shared" si="24"/>
        <v>5.2696838189708606E-2</v>
      </c>
      <c r="I120" s="171">
        <f t="shared" si="25"/>
        <v>0.55779816513761471</v>
      </c>
      <c r="J120" s="170">
        <f t="shared" si="26"/>
        <v>5.9531739743221169E-3</v>
      </c>
    </row>
    <row r="121" spans="2:10" x14ac:dyDescent="0.25">
      <c r="B121" s="153" t="s">
        <v>51</v>
      </c>
      <c r="C121" s="174"/>
      <c r="D121" s="174"/>
      <c r="E121" s="174"/>
      <c r="F121" s="174"/>
      <c r="G121" s="174"/>
      <c r="H121" s="175"/>
      <c r="I121" s="175"/>
      <c r="J121" s="175"/>
    </row>
    <row r="122" spans="2:10" x14ac:dyDescent="0.25">
      <c r="B122" s="154" t="s">
        <v>68</v>
      </c>
      <c r="C122" s="176">
        <v>19444</v>
      </c>
      <c r="D122" s="176">
        <v>20259</v>
      </c>
      <c r="E122" s="176">
        <v>22673</v>
      </c>
      <c r="F122" s="176">
        <v>21328</v>
      </c>
      <c r="G122" s="176">
        <v>20067</v>
      </c>
      <c r="H122" s="177">
        <f t="shared" ref="H122:H134" si="27">IFERROR(G122/F122-1,"-")</f>
        <v>-5.9124156039009779E-2</v>
      </c>
      <c r="I122" s="177">
        <f t="shared" ref="I122:I134" si="28">IFERROR(G122/C122-1,"-")</f>
        <v>3.2040732359596813E-2</v>
      </c>
      <c r="J122" s="177">
        <f t="shared" ref="J122:J134" si="29">G122/G$10</f>
        <v>3.5177368122120703E-2</v>
      </c>
    </row>
    <row r="123" spans="2:10" x14ac:dyDescent="0.25">
      <c r="B123" s="157" t="s">
        <v>97</v>
      </c>
      <c r="C123" s="158">
        <v>11233</v>
      </c>
      <c r="D123" s="158">
        <v>12929</v>
      </c>
      <c r="E123" s="158">
        <v>13547</v>
      </c>
      <c r="F123" s="158">
        <v>14315</v>
      </c>
      <c r="G123" s="158">
        <v>13116</v>
      </c>
      <c r="H123" s="159">
        <f t="shared" si="27"/>
        <v>-8.3758295494236856E-2</v>
      </c>
      <c r="I123" s="160">
        <f t="shared" si="28"/>
        <v>0.16763108697587459</v>
      </c>
      <c r="J123" s="159">
        <f t="shared" si="29"/>
        <v>2.2992293830155736E-2</v>
      </c>
    </row>
    <row r="124" spans="2:10" x14ac:dyDescent="0.25">
      <c r="B124" s="162" t="s">
        <v>103</v>
      </c>
      <c r="C124" s="163">
        <v>5792</v>
      </c>
      <c r="D124" s="163">
        <v>6685</v>
      </c>
      <c r="E124" s="163">
        <v>6793</v>
      </c>
      <c r="F124" s="163">
        <v>7058</v>
      </c>
      <c r="G124" s="163">
        <v>5094</v>
      </c>
      <c r="H124" s="164">
        <f t="shared" si="27"/>
        <v>-0.27826579767639559</v>
      </c>
      <c r="I124" s="165">
        <f t="shared" si="28"/>
        <v>-0.12051104972375692</v>
      </c>
      <c r="J124" s="164">
        <f t="shared" si="29"/>
        <v>8.9297609614831745E-3</v>
      </c>
    </row>
    <row r="125" spans="2:10" x14ac:dyDescent="0.25">
      <c r="B125" s="162" t="s">
        <v>100</v>
      </c>
      <c r="C125" s="163">
        <v>5441</v>
      </c>
      <c r="D125" s="163">
        <v>6244</v>
      </c>
      <c r="E125" s="163">
        <v>6754</v>
      </c>
      <c r="F125" s="163">
        <v>7257</v>
      </c>
      <c r="G125" s="163">
        <v>8022</v>
      </c>
      <c r="H125" s="164">
        <f t="shared" si="27"/>
        <v>0.10541546093427034</v>
      </c>
      <c r="I125" s="165">
        <f t="shared" si="28"/>
        <v>0.47436133063775032</v>
      </c>
      <c r="J125" s="164">
        <f t="shared" si="29"/>
        <v>1.4062532868672562E-2</v>
      </c>
    </row>
    <row r="126" spans="2:10" x14ac:dyDescent="0.25">
      <c r="B126" s="157" t="s">
        <v>107</v>
      </c>
      <c r="C126" s="158">
        <v>8211</v>
      </c>
      <c r="D126" s="158">
        <v>7330</v>
      </c>
      <c r="E126" s="158">
        <v>9126</v>
      </c>
      <c r="F126" s="158">
        <v>7013</v>
      </c>
      <c r="G126" s="158">
        <v>6951</v>
      </c>
      <c r="H126" s="159">
        <f t="shared" si="27"/>
        <v>-8.8407243690289405E-3</v>
      </c>
      <c r="I126" s="160">
        <f t="shared" si="28"/>
        <v>-0.15345268542199486</v>
      </c>
      <c r="J126" s="159">
        <f t="shared" si="29"/>
        <v>1.2185074291964968E-2</v>
      </c>
    </row>
    <row r="127" spans="2:10" x14ac:dyDescent="0.25">
      <c r="B127" s="162" t="s">
        <v>110</v>
      </c>
      <c r="C127" s="163">
        <v>681</v>
      </c>
      <c r="D127" s="163">
        <v>620</v>
      </c>
      <c r="E127" s="163">
        <v>1017</v>
      </c>
      <c r="F127" s="163">
        <v>898</v>
      </c>
      <c r="G127" s="163">
        <v>663</v>
      </c>
      <c r="H127" s="164">
        <f t="shared" si="27"/>
        <v>-0.26169265033407574</v>
      </c>
      <c r="I127" s="165">
        <f t="shared" si="28"/>
        <v>-2.6431718061673992E-2</v>
      </c>
      <c r="J127" s="164">
        <f t="shared" si="29"/>
        <v>1.1622362617713673E-3</v>
      </c>
    </row>
    <row r="128" spans="2:10" x14ac:dyDescent="0.25">
      <c r="B128" s="162" t="s">
        <v>113</v>
      </c>
      <c r="C128" s="163">
        <v>818</v>
      </c>
      <c r="D128" s="163">
        <v>1001</v>
      </c>
      <c r="E128" s="163">
        <v>1177</v>
      </c>
      <c r="F128" s="163">
        <v>952</v>
      </c>
      <c r="G128" s="163">
        <v>895</v>
      </c>
      <c r="H128" s="164">
        <f t="shared" si="27"/>
        <v>-5.9873949579831942E-2</v>
      </c>
      <c r="I128" s="165">
        <f t="shared" si="28"/>
        <v>9.4132029339853318E-2</v>
      </c>
      <c r="J128" s="164">
        <f t="shared" si="29"/>
        <v>1.5689313035978487E-3</v>
      </c>
    </row>
    <row r="129" spans="2:10" x14ac:dyDescent="0.25">
      <c r="B129" s="162" t="s">
        <v>116</v>
      </c>
      <c r="C129" s="163">
        <v>607</v>
      </c>
      <c r="D129" s="163">
        <v>655</v>
      </c>
      <c r="E129" s="163">
        <v>677</v>
      </c>
      <c r="F129" s="163">
        <v>745</v>
      </c>
      <c r="G129" s="163">
        <v>710</v>
      </c>
      <c r="H129" s="164">
        <f t="shared" si="27"/>
        <v>-4.6979865771812124E-2</v>
      </c>
      <c r="I129" s="165">
        <f t="shared" si="28"/>
        <v>0.16968698517298186</v>
      </c>
      <c r="J129" s="164">
        <f t="shared" si="29"/>
        <v>1.2446270676586286E-3</v>
      </c>
    </row>
    <row r="130" spans="2:10" x14ac:dyDescent="0.25">
      <c r="B130" s="162" t="s">
        <v>123</v>
      </c>
      <c r="C130" s="163">
        <v>114</v>
      </c>
      <c r="D130" s="163">
        <v>171</v>
      </c>
      <c r="E130" s="163">
        <v>136</v>
      </c>
      <c r="F130" s="163">
        <v>165</v>
      </c>
      <c r="G130" s="163">
        <v>130</v>
      </c>
      <c r="H130" s="164">
        <f t="shared" si="27"/>
        <v>-0.21212121212121215</v>
      </c>
      <c r="I130" s="165">
        <f t="shared" si="28"/>
        <v>0.14035087719298245</v>
      </c>
      <c r="J130" s="164">
        <f t="shared" si="29"/>
        <v>2.2788946309242495E-4</v>
      </c>
    </row>
    <row r="131" spans="2:10" x14ac:dyDescent="0.25">
      <c r="B131" s="162" t="s">
        <v>119</v>
      </c>
      <c r="C131" s="163">
        <v>113</v>
      </c>
      <c r="D131" s="163">
        <v>181</v>
      </c>
      <c r="E131" s="163">
        <v>116</v>
      </c>
      <c r="F131" s="163">
        <v>138</v>
      </c>
      <c r="G131" s="163">
        <v>158</v>
      </c>
      <c r="H131" s="164">
        <f t="shared" si="27"/>
        <v>0.14492753623188404</v>
      </c>
      <c r="I131" s="165">
        <f t="shared" si="28"/>
        <v>0.39823008849557517</v>
      </c>
      <c r="J131" s="164">
        <f t="shared" si="29"/>
        <v>2.7697334745079342E-4</v>
      </c>
    </row>
    <row r="132" spans="2:10" x14ac:dyDescent="0.25">
      <c r="B132" s="162" t="s">
        <v>128</v>
      </c>
      <c r="C132" s="163">
        <v>109</v>
      </c>
      <c r="D132" s="163">
        <v>111</v>
      </c>
      <c r="E132" s="163">
        <v>144</v>
      </c>
      <c r="F132" s="163">
        <v>115</v>
      </c>
      <c r="G132" s="163">
        <v>114</v>
      </c>
      <c r="H132" s="164">
        <f t="shared" si="27"/>
        <v>-8.6956521739129933E-3</v>
      </c>
      <c r="I132" s="165">
        <f t="shared" si="28"/>
        <v>4.587155963302747E-2</v>
      </c>
      <c r="J132" s="164">
        <f t="shared" si="29"/>
        <v>1.9984152917335726E-4</v>
      </c>
    </row>
    <row r="133" spans="2:10" x14ac:dyDescent="0.25">
      <c r="B133" s="162" t="s">
        <v>131</v>
      </c>
      <c r="C133" s="163">
        <v>256</v>
      </c>
      <c r="D133" s="163">
        <v>131</v>
      </c>
      <c r="E133" s="163">
        <v>164</v>
      </c>
      <c r="F133" s="163">
        <v>244</v>
      </c>
      <c r="G133" s="163">
        <v>228</v>
      </c>
      <c r="H133" s="164">
        <f t="shared" si="27"/>
        <v>-6.557377049180324E-2</v>
      </c>
      <c r="I133" s="165">
        <f t="shared" si="28"/>
        <v>-0.109375</v>
      </c>
      <c r="J133" s="164">
        <f t="shared" si="29"/>
        <v>3.9968305834671452E-4</v>
      </c>
    </row>
    <row r="134" spans="2:10" x14ac:dyDescent="0.25">
      <c r="B134" s="168" t="s">
        <v>145</v>
      </c>
      <c r="C134" s="169">
        <f>C126-SUM(C127:C133)</f>
        <v>5513</v>
      </c>
      <c r="D134" s="169">
        <f>D126-SUM(D127:D133)</f>
        <v>4460</v>
      </c>
      <c r="E134" s="169">
        <f>E126-SUM(E127:E133)</f>
        <v>5695</v>
      </c>
      <c r="F134" s="169">
        <f>F126-SUM(F127:F133)</f>
        <v>3756</v>
      </c>
      <c r="G134" s="169">
        <f>G126-SUM(G127:G133)</f>
        <v>4053</v>
      </c>
      <c r="H134" s="170">
        <f t="shared" si="27"/>
        <v>7.9073482428114961E-2</v>
      </c>
      <c r="I134" s="171">
        <f t="shared" si="28"/>
        <v>-0.26482858697623801</v>
      </c>
      <c r="J134" s="170">
        <f t="shared" si="29"/>
        <v>7.1048922608738336E-3</v>
      </c>
    </row>
    <row r="135" spans="2:10" x14ac:dyDescent="0.25">
      <c r="B135" s="153" t="s">
        <v>52</v>
      </c>
      <c r="C135" s="174"/>
      <c r="D135" s="174"/>
      <c r="E135" s="174"/>
      <c r="F135" s="174"/>
      <c r="G135" s="174"/>
      <c r="H135" s="175"/>
      <c r="I135" s="175"/>
      <c r="J135" s="175"/>
    </row>
    <row r="136" spans="2:10" x14ac:dyDescent="0.25">
      <c r="B136" s="154" t="s">
        <v>68</v>
      </c>
      <c r="C136" s="176">
        <v>26561</v>
      </c>
      <c r="D136" s="176">
        <v>25271</v>
      </c>
      <c r="E136" s="176">
        <v>25947</v>
      </c>
      <c r="F136" s="176">
        <v>29384</v>
      </c>
      <c r="G136" s="176">
        <v>31676</v>
      </c>
      <c r="H136" s="177">
        <f t="shared" ref="H136:H148" si="30">IFERROR(G136/F136-1,"-")</f>
        <v>7.8001633542063686E-2</v>
      </c>
      <c r="I136" s="177">
        <f t="shared" ref="I136:I148" si="31">IFERROR(G136/C136-1,"-")</f>
        <v>0.19257558073867709</v>
      </c>
      <c r="J136" s="177">
        <f t="shared" ref="J136:J148" si="32">G136/G$10</f>
        <v>5.5527897176274252E-2</v>
      </c>
    </row>
    <row r="137" spans="2:10" x14ac:dyDescent="0.25">
      <c r="B137" s="157" t="s">
        <v>97</v>
      </c>
      <c r="C137" s="158">
        <v>4139</v>
      </c>
      <c r="D137" s="158">
        <v>4503</v>
      </c>
      <c r="E137" s="158">
        <v>1973</v>
      </c>
      <c r="F137" s="158">
        <v>2519</v>
      </c>
      <c r="G137" s="158">
        <v>3687</v>
      </c>
      <c r="H137" s="159">
        <f t="shared" si="30"/>
        <v>0.46367606192933697</v>
      </c>
      <c r="I137" s="160">
        <f t="shared" si="31"/>
        <v>-0.10920512201014743</v>
      </c>
      <c r="J137" s="159">
        <f t="shared" si="32"/>
        <v>6.4632957724751602E-3</v>
      </c>
    </row>
    <row r="138" spans="2:10" x14ac:dyDescent="0.25">
      <c r="B138" s="162" t="s">
        <v>103</v>
      </c>
      <c r="C138" s="163">
        <v>1975</v>
      </c>
      <c r="D138" s="163">
        <v>3429</v>
      </c>
      <c r="E138" s="163">
        <v>1308</v>
      </c>
      <c r="F138" s="163">
        <v>1721</v>
      </c>
      <c r="G138" s="163">
        <v>2633</v>
      </c>
      <c r="H138" s="164">
        <f t="shared" si="30"/>
        <v>0.5299244625217896</v>
      </c>
      <c r="I138" s="165">
        <f t="shared" si="31"/>
        <v>0.3331645569620254</v>
      </c>
      <c r="J138" s="164">
        <f t="shared" si="32"/>
        <v>4.6156381255565765E-3</v>
      </c>
    </row>
    <row r="139" spans="2:10" x14ac:dyDescent="0.25">
      <c r="B139" s="162" t="s">
        <v>100</v>
      </c>
      <c r="C139" s="163">
        <v>2164</v>
      </c>
      <c r="D139" s="163">
        <v>1074</v>
      </c>
      <c r="E139" s="163">
        <v>665</v>
      </c>
      <c r="F139" s="163">
        <v>798</v>
      </c>
      <c r="G139" s="163">
        <v>1054</v>
      </c>
      <c r="H139" s="164">
        <f t="shared" si="30"/>
        <v>0.32080200501253131</v>
      </c>
      <c r="I139" s="165">
        <f t="shared" si="31"/>
        <v>-0.51293900184842878</v>
      </c>
      <c r="J139" s="164">
        <f t="shared" si="32"/>
        <v>1.8476576469185838E-3</v>
      </c>
    </row>
    <row r="140" spans="2:10" x14ac:dyDescent="0.25">
      <c r="B140" s="157" t="s">
        <v>107</v>
      </c>
      <c r="C140" s="158">
        <v>22422</v>
      </c>
      <c r="D140" s="158">
        <v>20768</v>
      </c>
      <c r="E140" s="158">
        <v>23974</v>
      </c>
      <c r="F140" s="158">
        <v>26865</v>
      </c>
      <c r="G140" s="158">
        <v>27989</v>
      </c>
      <c r="H140" s="159">
        <f t="shared" si="30"/>
        <v>4.1838823748371556E-2</v>
      </c>
      <c r="I140" s="160">
        <f t="shared" si="31"/>
        <v>0.24828293640174826</v>
      </c>
      <c r="J140" s="159">
        <f t="shared" si="32"/>
        <v>4.9064601403799091E-2</v>
      </c>
    </row>
    <row r="141" spans="2:10" x14ac:dyDescent="0.25">
      <c r="B141" s="162" t="s">
        <v>110</v>
      </c>
      <c r="C141" s="163">
        <v>11652</v>
      </c>
      <c r="D141" s="163">
        <v>7645</v>
      </c>
      <c r="E141" s="163">
        <v>11480</v>
      </c>
      <c r="F141" s="163">
        <v>12844</v>
      </c>
      <c r="G141" s="163">
        <v>13327</v>
      </c>
      <c r="H141" s="164">
        <f t="shared" si="30"/>
        <v>3.7605107443164032E-2</v>
      </c>
      <c r="I141" s="165">
        <f t="shared" si="31"/>
        <v>0.14375214555441129</v>
      </c>
      <c r="J141" s="164">
        <f t="shared" si="32"/>
        <v>2.3362175958713441E-2</v>
      </c>
    </row>
    <row r="142" spans="2:10" x14ac:dyDescent="0.25">
      <c r="B142" s="162" t="s">
        <v>113</v>
      </c>
      <c r="C142" s="163">
        <v>1770</v>
      </c>
      <c r="D142" s="163">
        <v>2033</v>
      </c>
      <c r="E142" s="163">
        <v>1887</v>
      </c>
      <c r="F142" s="163">
        <v>2549</v>
      </c>
      <c r="G142" s="163">
        <v>2369</v>
      </c>
      <c r="H142" s="164">
        <f t="shared" si="30"/>
        <v>-7.0615927814829393E-2</v>
      </c>
      <c r="I142" s="165">
        <f t="shared" si="31"/>
        <v>0.33841807909604515</v>
      </c>
      <c r="J142" s="164">
        <f t="shared" si="32"/>
        <v>4.1528472158919591E-3</v>
      </c>
    </row>
    <row r="143" spans="2:10" x14ac:dyDescent="0.25">
      <c r="B143" s="162" t="s">
        <v>116</v>
      </c>
      <c r="C143" s="163">
        <v>2238</v>
      </c>
      <c r="D143" s="163">
        <v>3065</v>
      </c>
      <c r="E143" s="163">
        <v>2954</v>
      </c>
      <c r="F143" s="163">
        <v>2891</v>
      </c>
      <c r="G143" s="163">
        <v>3079</v>
      </c>
      <c r="H143" s="164">
        <f t="shared" si="30"/>
        <v>6.5029401591145009E-2</v>
      </c>
      <c r="I143" s="165">
        <f t="shared" si="31"/>
        <v>0.37578194816800714</v>
      </c>
      <c r="J143" s="164">
        <f t="shared" si="32"/>
        <v>5.3974742835505877E-3</v>
      </c>
    </row>
    <row r="144" spans="2:10" x14ac:dyDescent="0.25">
      <c r="B144" s="162" t="s">
        <v>123</v>
      </c>
      <c r="C144" s="163">
        <v>391</v>
      </c>
      <c r="D144" s="163">
        <v>1352</v>
      </c>
      <c r="E144" s="163">
        <v>839</v>
      </c>
      <c r="F144" s="163">
        <v>981</v>
      </c>
      <c r="G144" s="163">
        <v>833</v>
      </c>
      <c r="H144" s="164">
        <f t="shared" si="30"/>
        <v>-0.15086646279306826</v>
      </c>
      <c r="I144" s="165">
        <f t="shared" si="31"/>
        <v>1.1304347826086958</v>
      </c>
      <c r="J144" s="164">
        <f t="shared" si="32"/>
        <v>1.4602455596614615E-3</v>
      </c>
    </row>
    <row r="145" spans="2:10" x14ac:dyDescent="0.25">
      <c r="B145" s="162" t="s">
        <v>119</v>
      </c>
      <c r="C145" s="163">
        <v>331</v>
      </c>
      <c r="D145" s="163">
        <v>470</v>
      </c>
      <c r="E145" s="163">
        <v>414</v>
      </c>
      <c r="F145" s="163">
        <v>717</v>
      </c>
      <c r="G145" s="163">
        <v>382</v>
      </c>
      <c r="H145" s="164">
        <f t="shared" si="30"/>
        <v>-0.46722454672245473</v>
      </c>
      <c r="I145" s="165">
        <f t="shared" si="31"/>
        <v>0.15407854984894254</v>
      </c>
      <c r="J145" s="164">
        <f t="shared" si="32"/>
        <v>6.6964442231774105E-4</v>
      </c>
    </row>
    <row r="146" spans="2:10" x14ac:dyDescent="0.25">
      <c r="B146" s="162" t="s">
        <v>128</v>
      </c>
      <c r="C146" s="163">
        <v>257</v>
      </c>
      <c r="D146" s="163">
        <v>287</v>
      </c>
      <c r="E146" s="163">
        <v>90</v>
      </c>
      <c r="F146" s="163">
        <v>79</v>
      </c>
      <c r="G146" s="163">
        <v>182</v>
      </c>
      <c r="H146" s="164">
        <f t="shared" si="30"/>
        <v>1.3037974683544302</v>
      </c>
      <c r="I146" s="165">
        <f t="shared" si="31"/>
        <v>-0.29182879377431903</v>
      </c>
      <c r="J146" s="164">
        <f t="shared" si="32"/>
        <v>3.1904524832939492E-4</v>
      </c>
    </row>
    <row r="147" spans="2:10" x14ac:dyDescent="0.25">
      <c r="B147" s="162" t="s">
        <v>131</v>
      </c>
      <c r="C147" s="163">
        <v>305</v>
      </c>
      <c r="D147" s="163">
        <v>142</v>
      </c>
      <c r="E147" s="163">
        <v>151</v>
      </c>
      <c r="F147" s="163">
        <v>132</v>
      </c>
      <c r="G147" s="163">
        <v>235</v>
      </c>
      <c r="H147" s="164">
        <f t="shared" si="30"/>
        <v>0.78030303030303028</v>
      </c>
      <c r="I147" s="165">
        <f t="shared" si="31"/>
        <v>-0.22950819672131151</v>
      </c>
      <c r="J147" s="164">
        <f t="shared" si="32"/>
        <v>4.1195402943630666E-4</v>
      </c>
    </row>
    <row r="148" spans="2:10" x14ac:dyDescent="0.25">
      <c r="B148" s="168" t="s">
        <v>145</v>
      </c>
      <c r="C148" s="169">
        <f>C140-SUM(C141:C147)</f>
        <v>5478</v>
      </c>
      <c r="D148" s="169">
        <f>D140-SUM(D141:D147)</f>
        <v>5774</v>
      </c>
      <c r="E148" s="169">
        <f>E140-SUM(E141:E147)</f>
        <v>6159</v>
      </c>
      <c r="F148" s="169">
        <f>F140-SUM(F141:F147)</f>
        <v>6672</v>
      </c>
      <c r="G148" s="169">
        <f>G140-SUM(G141:G147)</f>
        <v>7582</v>
      </c>
      <c r="H148" s="170">
        <f t="shared" si="30"/>
        <v>0.13639088729016779</v>
      </c>
      <c r="I148" s="171">
        <f t="shared" si="31"/>
        <v>0.38408178167214313</v>
      </c>
      <c r="J148" s="170">
        <f t="shared" si="32"/>
        <v>1.32912146858982E-2</v>
      </c>
    </row>
    <row r="149" spans="2:10" x14ac:dyDescent="0.25">
      <c r="B149" s="153" t="s">
        <v>53</v>
      </c>
      <c r="C149" s="174"/>
      <c r="D149" s="174"/>
      <c r="E149" s="174"/>
      <c r="F149" s="174"/>
      <c r="G149" s="174"/>
      <c r="H149" s="175"/>
      <c r="I149" s="175"/>
      <c r="J149" s="175"/>
    </row>
    <row r="150" spans="2:10" x14ac:dyDescent="0.25">
      <c r="B150" s="154" t="s">
        <v>68</v>
      </c>
      <c r="C150" s="176">
        <v>11169</v>
      </c>
      <c r="D150" s="176">
        <v>10365</v>
      </c>
      <c r="E150" s="176">
        <v>10623</v>
      </c>
      <c r="F150" s="176">
        <v>12600</v>
      </c>
      <c r="G150" s="176">
        <v>12749</v>
      </c>
      <c r="H150" s="177">
        <f t="shared" ref="H150:H162" si="33">IFERROR(G150/F150-1,"-")</f>
        <v>1.1825396825396739E-2</v>
      </c>
      <c r="I150" s="177">
        <f t="shared" ref="I150:I162" si="34">IFERROR(G150/C150-1,"-")</f>
        <v>0.14146297788521811</v>
      </c>
      <c r="J150" s="177">
        <f t="shared" ref="J150:J162" si="35">G150/G$10</f>
        <v>2.234894434588712E-2</v>
      </c>
    </row>
    <row r="151" spans="2:10" x14ac:dyDescent="0.25">
      <c r="B151" s="157" t="s">
        <v>97</v>
      </c>
      <c r="C151" s="158">
        <v>5044</v>
      </c>
      <c r="D151" s="158">
        <v>5143</v>
      </c>
      <c r="E151" s="158">
        <v>5827</v>
      </c>
      <c r="F151" s="158">
        <v>5679</v>
      </c>
      <c r="G151" s="158">
        <v>5445</v>
      </c>
      <c r="H151" s="159">
        <f t="shared" si="33"/>
        <v>-4.1204437400950922E-2</v>
      </c>
      <c r="I151" s="160">
        <f t="shared" si="34"/>
        <v>7.9500396510705729E-2</v>
      </c>
      <c r="J151" s="159">
        <f t="shared" si="35"/>
        <v>9.545062511832722E-3</v>
      </c>
    </row>
    <row r="152" spans="2:10" x14ac:dyDescent="0.25">
      <c r="B152" s="162" t="s">
        <v>103</v>
      </c>
      <c r="C152" s="163">
        <v>3596</v>
      </c>
      <c r="D152" s="163">
        <v>4210</v>
      </c>
      <c r="E152" s="163">
        <v>4368</v>
      </c>
      <c r="F152" s="163">
        <v>4747</v>
      </c>
      <c r="G152" s="163">
        <v>3717</v>
      </c>
      <c r="H152" s="164">
        <f t="shared" si="33"/>
        <v>-0.21697914472298296</v>
      </c>
      <c r="I152" s="165">
        <f t="shared" si="34"/>
        <v>3.3648498331479315E-2</v>
      </c>
      <c r="J152" s="164">
        <f t="shared" si="35"/>
        <v>6.5158856485734119E-3</v>
      </c>
    </row>
    <row r="153" spans="2:10" x14ac:dyDescent="0.25">
      <c r="B153" s="162" t="s">
        <v>100</v>
      </c>
      <c r="C153" s="163">
        <v>1448</v>
      </c>
      <c r="D153" s="163">
        <v>933</v>
      </c>
      <c r="E153" s="163">
        <v>1459</v>
      </c>
      <c r="F153" s="163">
        <v>932</v>
      </c>
      <c r="G153" s="163">
        <v>1728</v>
      </c>
      <c r="H153" s="164">
        <f t="shared" si="33"/>
        <v>0.85407725321888406</v>
      </c>
      <c r="I153" s="165">
        <f t="shared" si="34"/>
        <v>0.19337016574585641</v>
      </c>
      <c r="J153" s="164">
        <f t="shared" si="35"/>
        <v>3.0291768632593101E-3</v>
      </c>
    </row>
    <row r="154" spans="2:10" x14ac:dyDescent="0.25">
      <c r="B154" s="157" t="s">
        <v>107</v>
      </c>
      <c r="C154" s="158">
        <v>6125</v>
      </c>
      <c r="D154" s="158">
        <v>5222</v>
      </c>
      <c r="E154" s="158">
        <v>4796</v>
      </c>
      <c r="F154" s="158">
        <v>6921</v>
      </c>
      <c r="G154" s="158">
        <v>7304</v>
      </c>
      <c r="H154" s="159">
        <f t="shared" si="33"/>
        <v>5.5338823869383047E-2</v>
      </c>
      <c r="I154" s="160">
        <f t="shared" si="34"/>
        <v>0.19248979591836735</v>
      </c>
      <c r="J154" s="159">
        <f t="shared" si="35"/>
        <v>1.28038818340544E-2</v>
      </c>
    </row>
    <row r="155" spans="2:10" x14ac:dyDescent="0.25">
      <c r="B155" s="162" t="s">
        <v>110</v>
      </c>
      <c r="C155" s="163">
        <v>1419</v>
      </c>
      <c r="D155" s="163">
        <v>1034</v>
      </c>
      <c r="E155" s="163">
        <v>1552</v>
      </c>
      <c r="F155" s="163">
        <v>1782</v>
      </c>
      <c r="G155" s="163">
        <v>1766</v>
      </c>
      <c r="H155" s="164">
        <f t="shared" si="33"/>
        <v>-8.9786756453422711E-3</v>
      </c>
      <c r="I155" s="165">
        <f t="shared" si="34"/>
        <v>0.24453840732910503</v>
      </c>
      <c r="J155" s="164">
        <f t="shared" si="35"/>
        <v>3.0957907063170961E-3</v>
      </c>
    </row>
    <row r="156" spans="2:10" x14ac:dyDescent="0.25">
      <c r="B156" s="162" t="s">
        <v>113</v>
      </c>
      <c r="C156" s="163">
        <v>1688</v>
      </c>
      <c r="D156" s="163">
        <v>1793</v>
      </c>
      <c r="E156" s="163">
        <v>1134</v>
      </c>
      <c r="F156" s="163">
        <v>1490</v>
      </c>
      <c r="G156" s="163">
        <v>1339</v>
      </c>
      <c r="H156" s="164">
        <f t="shared" si="33"/>
        <v>-0.10134228187919458</v>
      </c>
      <c r="I156" s="165">
        <f t="shared" si="34"/>
        <v>-0.20675355450236965</v>
      </c>
      <c r="J156" s="164">
        <f t="shared" si="35"/>
        <v>2.347261469851977E-3</v>
      </c>
    </row>
    <row r="157" spans="2:10" x14ac:dyDescent="0.25">
      <c r="B157" s="162" t="s">
        <v>116</v>
      </c>
      <c r="C157" s="163">
        <v>962</v>
      </c>
      <c r="D157" s="163">
        <v>746</v>
      </c>
      <c r="E157" s="163">
        <v>518</v>
      </c>
      <c r="F157" s="163">
        <v>1188</v>
      </c>
      <c r="G157" s="163">
        <v>1524</v>
      </c>
      <c r="H157" s="164">
        <f t="shared" si="33"/>
        <v>0.28282828282828287</v>
      </c>
      <c r="I157" s="165">
        <f t="shared" si="34"/>
        <v>0.58419958419958418</v>
      </c>
      <c r="J157" s="164">
        <f t="shared" si="35"/>
        <v>2.6715657057911971E-3</v>
      </c>
    </row>
    <row r="158" spans="2:10" x14ac:dyDescent="0.25">
      <c r="B158" s="162" t="s">
        <v>123</v>
      </c>
      <c r="C158" s="163">
        <v>201</v>
      </c>
      <c r="D158" s="163">
        <v>144</v>
      </c>
      <c r="E158" s="163">
        <v>194</v>
      </c>
      <c r="F158" s="163">
        <v>218</v>
      </c>
      <c r="G158" s="163">
        <v>314</v>
      </c>
      <c r="H158" s="164">
        <f t="shared" si="33"/>
        <v>0.44036697247706424</v>
      </c>
      <c r="I158" s="165">
        <f t="shared" si="34"/>
        <v>0.56218905472636815</v>
      </c>
      <c r="J158" s="164">
        <f t="shared" si="35"/>
        <v>5.5044070316170337E-4</v>
      </c>
    </row>
    <row r="159" spans="2:10" x14ac:dyDescent="0.25">
      <c r="B159" s="162" t="s">
        <v>119</v>
      </c>
      <c r="C159" s="163">
        <v>207</v>
      </c>
      <c r="D159" s="163">
        <v>202</v>
      </c>
      <c r="E159" s="163">
        <v>309</v>
      </c>
      <c r="F159" s="163">
        <v>383</v>
      </c>
      <c r="G159" s="163">
        <v>329</v>
      </c>
      <c r="H159" s="164">
        <f t="shared" si="33"/>
        <v>-0.14099216710182771</v>
      </c>
      <c r="I159" s="165">
        <f t="shared" si="34"/>
        <v>0.58937198067632846</v>
      </c>
      <c r="J159" s="164">
        <f t="shared" si="35"/>
        <v>5.7673564121082932E-4</v>
      </c>
    </row>
    <row r="160" spans="2:10" x14ac:dyDescent="0.25">
      <c r="B160" s="162" t="s">
        <v>128</v>
      </c>
      <c r="C160" s="163">
        <v>20</v>
      </c>
      <c r="D160" s="163">
        <v>80</v>
      </c>
      <c r="E160" s="163">
        <v>32</v>
      </c>
      <c r="F160" s="163">
        <v>23</v>
      </c>
      <c r="G160" s="163">
        <v>16</v>
      </c>
      <c r="H160" s="164">
        <f t="shared" si="33"/>
        <v>-0.30434782608695654</v>
      </c>
      <c r="I160" s="165">
        <f t="shared" si="34"/>
        <v>-0.19999999999999996</v>
      </c>
      <c r="J160" s="164">
        <f t="shared" si="35"/>
        <v>2.8047933919067685E-5</v>
      </c>
    </row>
    <row r="161" spans="2:10" x14ac:dyDescent="0.25">
      <c r="B161" s="162" t="s">
        <v>131</v>
      </c>
      <c r="C161" s="163">
        <v>75</v>
      </c>
      <c r="D161" s="163">
        <v>59</v>
      </c>
      <c r="E161" s="163">
        <v>53</v>
      </c>
      <c r="F161" s="163">
        <v>71</v>
      </c>
      <c r="G161" s="163">
        <v>52</v>
      </c>
      <c r="H161" s="164">
        <f t="shared" si="33"/>
        <v>-0.26760563380281688</v>
      </c>
      <c r="I161" s="165">
        <f t="shared" si="34"/>
        <v>-0.30666666666666664</v>
      </c>
      <c r="J161" s="164">
        <f t="shared" si="35"/>
        <v>9.1155785236969987E-5</v>
      </c>
    </row>
    <row r="162" spans="2:10" x14ac:dyDescent="0.25">
      <c r="B162" s="168" t="s">
        <v>145</v>
      </c>
      <c r="C162" s="169">
        <f>C154-SUM(C155:C161)</f>
        <v>1553</v>
      </c>
      <c r="D162" s="169">
        <f>D154-SUM(D155:D161)</f>
        <v>1164</v>
      </c>
      <c r="E162" s="169">
        <f>E154-SUM(E155:E161)</f>
        <v>1004</v>
      </c>
      <c r="F162" s="169">
        <f>F154-SUM(F155:F161)</f>
        <v>1766</v>
      </c>
      <c r="G162" s="169">
        <f>G154-SUM(G155:G161)</f>
        <v>1964</v>
      </c>
      <c r="H162" s="170">
        <f t="shared" si="33"/>
        <v>0.11211778029445063</v>
      </c>
      <c r="I162" s="171">
        <f t="shared" si="34"/>
        <v>0.26464906632324525</v>
      </c>
      <c r="J162" s="170">
        <f t="shared" si="35"/>
        <v>3.4428838885655587E-3</v>
      </c>
    </row>
    <row r="163" spans="2:10" x14ac:dyDescent="0.25">
      <c r="C163" s="79"/>
      <c r="D163" s="79"/>
      <c r="E163" s="79"/>
      <c r="F163" s="79"/>
      <c r="G163" s="79"/>
      <c r="H163" s="79"/>
    </row>
    <row r="164" spans="2:10" x14ac:dyDescent="0.25">
      <c r="B164" s="105" t="s">
        <v>55</v>
      </c>
      <c r="C164" s="105"/>
      <c r="D164" s="105"/>
      <c r="E164" s="105"/>
      <c r="F164" s="105"/>
      <c r="G164" s="105"/>
      <c r="H164" s="105"/>
      <c r="I164" s="105"/>
      <c r="J164" s="105"/>
    </row>
  </sheetData>
  <mergeCells count="3">
    <mergeCell ref="B5:J5"/>
    <mergeCell ref="L5:T5"/>
    <mergeCell ref="C7:J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D754-53CA-453C-8B1C-C17199B60422}">
  <sheetPr>
    <tabColor rgb="FFFFC000"/>
    <pageSetUpPr fitToPage="1"/>
  </sheetPr>
  <dimension ref="A1:AB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1" width="10.5703125" customWidth="1"/>
    <col min="12" max="12" width="11.5703125" customWidth="1"/>
    <col min="13" max="14" width="10.5703125" customWidth="1"/>
    <col min="16" max="28" width="11.42578125" hidden="1" customWidth="1"/>
  </cols>
  <sheetData>
    <row r="1" spans="1:28" ht="42.75" customHeight="1" x14ac:dyDescent="0.25"/>
    <row r="4" spans="1:28" ht="42" customHeight="1" thickBot="1" x14ac:dyDescent="0.3">
      <c r="B4" s="267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Q4" s="267" t="s">
        <v>271</v>
      </c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</row>
    <row r="5" spans="1:28" ht="6" customHeight="1" x14ac:dyDescent="0.25"/>
    <row r="6" spans="1:28" ht="15.75" x14ac:dyDescent="0.25">
      <c r="B6" s="143"/>
      <c r="C6" s="302" t="s">
        <v>43</v>
      </c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</row>
    <row r="7" spans="1:28" s="144" customFormat="1" ht="72" customHeight="1" x14ac:dyDescent="0.25">
      <c r="B7" s="145"/>
      <c r="C7" s="172" t="s">
        <v>262</v>
      </c>
      <c r="D7" s="172" t="s">
        <v>263</v>
      </c>
      <c r="E7" s="172" t="s">
        <v>264</v>
      </c>
      <c r="F7" s="172" t="s">
        <v>270</v>
      </c>
      <c r="G7" s="172" t="s">
        <v>265</v>
      </c>
      <c r="H7" s="172" t="s">
        <v>266</v>
      </c>
      <c r="I7" s="172" t="s">
        <v>267</v>
      </c>
      <c r="J7" s="173" t="str">
        <f>CONCATENATE("var. ",RIGHT(I7,2),"/",RIGHT(H7,2))</f>
        <v>var. 24/23</v>
      </c>
      <c r="K7" s="173" t="str">
        <f>CONCATENATE("var. ",RIGHT(I7,2),"/",RIGHT(D7,2))</f>
        <v>var. 24/19</v>
      </c>
      <c r="L7" s="172" t="str">
        <f>CONCATENATE("dif. ",RIGHT(I7,2),"/",RIGHT(H7,2))</f>
        <v>dif. 24/23</v>
      </c>
      <c r="M7" s="172" t="str">
        <f>CONCATENATE("dif. ",RIGHT(I7,2),"/",RIGHT(D7,2))</f>
        <v>dif. 24/19</v>
      </c>
      <c r="N7" s="173" t="str">
        <f>CONCATENATE("Cuota s/ total lugares de residencia ",RIGHT(I7,4))</f>
        <v>Cuota s/ total lugares de residencia 2024</v>
      </c>
      <c r="Q7" s="145"/>
      <c r="R7" s="172" t="s">
        <v>262</v>
      </c>
      <c r="S7" s="172" t="s">
        <v>263</v>
      </c>
      <c r="T7" s="172" t="s">
        <v>264</v>
      </c>
      <c r="U7" s="172" t="s">
        <v>265</v>
      </c>
      <c r="V7" s="172" t="s">
        <v>266</v>
      </c>
      <c r="W7" s="172" t="s">
        <v>267</v>
      </c>
      <c r="X7" s="173" t="str">
        <f>CONCATENATE("var. ",RIGHT(W7,2),"/",RIGHT(V7,2))</f>
        <v>var. 24/23</v>
      </c>
      <c r="Y7" s="173" t="str">
        <f>CONCATENATE("var. ",RIGHT(W7,2),"/",RIGHT(S7,2))</f>
        <v>var. 24/19</v>
      </c>
      <c r="Z7" s="172" t="str">
        <f>CONCATENATE("dif. ",RIGHT(W7,2),"/",RIGHT(V7,2))</f>
        <v>dif. 24/23</v>
      </c>
      <c r="AA7" s="172" t="str">
        <f>CONCATENATE("dif. ",RIGHT(W7,2),"/",RIGHT(S7,2))</f>
        <v>dif. 24/19</v>
      </c>
      <c r="AB7" s="173" t="str">
        <f>CONCATENATE("Cuota s/ total lugares de residencia ",RIGHT(W7,4))</f>
        <v>Cuota s/ total lugares de residencia 2024</v>
      </c>
    </row>
    <row r="8" spans="1:28" x14ac:dyDescent="0.25">
      <c r="A8" s="1"/>
      <c r="B8" s="150" t="s">
        <v>43</v>
      </c>
      <c r="C8" s="151"/>
      <c r="D8" s="151"/>
      <c r="E8" s="151"/>
      <c r="F8" s="151"/>
      <c r="G8" s="151"/>
      <c r="H8" s="151"/>
      <c r="I8" s="152"/>
      <c r="J8" s="152"/>
      <c r="K8" s="152"/>
      <c r="L8" s="152"/>
      <c r="M8" s="151"/>
      <c r="N8" s="151"/>
      <c r="Q8" s="153" t="s">
        <v>47</v>
      </c>
      <c r="R8" s="151"/>
      <c r="S8" s="151"/>
      <c r="T8" s="151"/>
      <c r="U8" s="151"/>
      <c r="V8" s="151"/>
      <c r="W8" s="152"/>
      <c r="X8" s="152"/>
      <c r="Y8" s="152"/>
      <c r="Z8" s="152"/>
      <c r="AA8" s="151"/>
      <c r="AB8" s="151"/>
    </row>
    <row r="9" spans="1:28" x14ac:dyDescent="0.25">
      <c r="A9" s="1"/>
      <c r="B9" s="154" t="s">
        <v>68</v>
      </c>
      <c r="C9" s="176">
        <v>4881653</v>
      </c>
      <c r="D9" s="176">
        <v>4818735</v>
      </c>
      <c r="E9" s="176">
        <v>1697973</v>
      </c>
      <c r="F9" s="176">
        <v>4616324</v>
      </c>
      <c r="G9" s="176">
        <v>4616324</v>
      </c>
      <c r="H9" s="176">
        <v>5103072</v>
      </c>
      <c r="I9" s="176">
        <v>5417451</v>
      </c>
      <c r="J9" s="177">
        <f>IFERROR(I9/H9-1,"-")</f>
        <v>6.1605832721936871E-2</v>
      </c>
      <c r="K9" s="177">
        <f>IFERROR(I9/D9-1,"-")</f>
        <v>0.12424754629586388</v>
      </c>
      <c r="L9" s="176">
        <f>I9-H9</f>
        <v>314379</v>
      </c>
      <c r="M9" s="176">
        <f>I9-D9</f>
        <v>598716</v>
      </c>
      <c r="N9" s="177">
        <f t="shared" ref="N9:N21" si="0">I9/I$9</f>
        <v>1</v>
      </c>
      <c r="Q9" s="154" t="s">
        <v>68</v>
      </c>
      <c r="R9" s="176">
        <v>136223</v>
      </c>
      <c r="S9" s="176">
        <v>135240</v>
      </c>
      <c r="T9" s="176">
        <v>48337</v>
      </c>
      <c r="U9" s="176">
        <v>154928</v>
      </c>
      <c r="V9" s="176">
        <v>178758</v>
      </c>
      <c r="W9" s="176">
        <v>231699</v>
      </c>
      <c r="X9" s="177">
        <f>IFERROR(W9/V9-1,"-")</f>
        <v>0.29616017185244847</v>
      </c>
      <c r="Y9" s="177">
        <f>IFERROR(W9/S9-1,"-")</f>
        <v>0.71324312333629103</v>
      </c>
      <c r="Z9" s="176">
        <f>W9-V9</f>
        <v>52941</v>
      </c>
      <c r="AA9" s="176">
        <f>W9-S9</f>
        <v>96459</v>
      </c>
      <c r="AB9" s="177">
        <f t="shared" ref="AB9:AB21" si="1">W9/W$9</f>
        <v>1</v>
      </c>
    </row>
    <row r="10" spans="1:28" x14ac:dyDescent="0.25">
      <c r="A10" s="1" t="s">
        <v>96</v>
      </c>
      <c r="B10" s="157" t="s">
        <v>97</v>
      </c>
      <c r="C10" s="158">
        <v>998408</v>
      </c>
      <c r="D10" s="158">
        <v>1002718</v>
      </c>
      <c r="E10" s="158">
        <v>445131</v>
      </c>
      <c r="F10" s="158">
        <v>962381</v>
      </c>
      <c r="G10" s="158">
        <v>962381</v>
      </c>
      <c r="H10" s="158">
        <v>1002645</v>
      </c>
      <c r="I10" s="158">
        <v>1005384</v>
      </c>
      <c r="J10" s="160">
        <f>IFERROR(I10/H10-1,"-")</f>
        <v>2.7317744565624746E-3</v>
      </c>
      <c r="K10" s="159">
        <f t="shared" ref="K10:K21" si="2">IFERROR(I10/D10-1,"-")</f>
        <v>2.6587734537526497E-3</v>
      </c>
      <c r="L10" s="157">
        <f t="shared" ref="L10:L20" si="3">I10-H10</f>
        <v>2739</v>
      </c>
      <c r="M10" s="158">
        <f t="shared" ref="M10:M21" si="4">I10-D10</f>
        <v>2666</v>
      </c>
      <c r="N10" s="159">
        <f t="shared" si="0"/>
        <v>0.18558248150283224</v>
      </c>
      <c r="Q10" s="157" t="s">
        <v>97</v>
      </c>
      <c r="R10" s="158">
        <v>34761</v>
      </c>
      <c r="S10" s="158">
        <v>40983</v>
      </c>
      <c r="T10" s="158">
        <v>22067</v>
      </c>
      <c r="U10" s="158">
        <v>33212</v>
      </c>
      <c r="V10" s="158">
        <v>45057</v>
      </c>
      <c r="W10" s="158">
        <v>59678</v>
      </c>
      <c r="X10" s="160">
        <f>IFERROR(W10/V10-1,"-")</f>
        <v>0.32450007767938382</v>
      </c>
      <c r="Y10" s="159">
        <f t="shared" ref="Y10:Y21" si="5">IFERROR(W10/S10-1,"-")</f>
        <v>0.45616475123831823</v>
      </c>
      <c r="Z10" s="157">
        <f t="shared" ref="Z10:Z20" si="6">W10-V10</f>
        <v>14621</v>
      </c>
      <c r="AA10" s="158">
        <f t="shared" ref="AA10:AA21" si="7">W10-S10</f>
        <v>18695</v>
      </c>
      <c r="AB10" s="159">
        <f t="shared" si="1"/>
        <v>0.25756692950768023</v>
      </c>
    </row>
    <row r="11" spans="1:28" x14ac:dyDescent="0.25">
      <c r="A11" s="161" t="s">
        <v>103</v>
      </c>
      <c r="B11" s="162" t="s">
        <v>103</v>
      </c>
      <c r="C11" s="163">
        <v>401368</v>
      </c>
      <c r="D11" s="163">
        <v>386522</v>
      </c>
      <c r="E11" s="163">
        <v>189999</v>
      </c>
      <c r="F11" s="163">
        <v>392981</v>
      </c>
      <c r="G11" s="163">
        <v>392981</v>
      </c>
      <c r="H11" s="163">
        <v>405259</v>
      </c>
      <c r="I11" s="163">
        <v>395283</v>
      </c>
      <c r="J11" s="165">
        <f>IFERROR(I11/H11-1,"-")</f>
        <v>-2.4616356453527222E-2</v>
      </c>
      <c r="K11" s="164">
        <f t="shared" si="2"/>
        <v>2.2666238920423742E-2</v>
      </c>
      <c r="L11" s="162">
        <f t="shared" si="3"/>
        <v>-9976</v>
      </c>
      <c r="M11" s="163">
        <f t="shared" si="4"/>
        <v>8761</v>
      </c>
      <c r="N11" s="164">
        <f t="shared" si="0"/>
        <v>7.2964757779996531E-2</v>
      </c>
      <c r="Q11" s="162" t="s">
        <v>103</v>
      </c>
      <c r="R11" s="163">
        <v>19481</v>
      </c>
      <c r="S11" s="163">
        <v>22092</v>
      </c>
      <c r="T11" s="163">
        <v>7735</v>
      </c>
      <c r="U11" s="163">
        <v>24567</v>
      </c>
      <c r="V11" s="163">
        <v>30531</v>
      </c>
      <c r="W11" s="163">
        <v>35882</v>
      </c>
      <c r="X11" s="165">
        <f>IFERROR(W11/V11-1,"-")</f>
        <v>0.17526448527725913</v>
      </c>
      <c r="Y11" s="164">
        <f t="shared" si="5"/>
        <v>0.62420785804816226</v>
      </c>
      <c r="Z11" s="162">
        <f t="shared" si="6"/>
        <v>5351</v>
      </c>
      <c r="AA11" s="163">
        <f t="shared" si="7"/>
        <v>13790</v>
      </c>
      <c r="AB11" s="164">
        <f t="shared" si="1"/>
        <v>0.15486471672298974</v>
      </c>
    </row>
    <row r="12" spans="1:28" x14ac:dyDescent="0.25">
      <c r="A12" s="161" t="s">
        <v>100</v>
      </c>
      <c r="B12" s="162" t="s">
        <v>100</v>
      </c>
      <c r="C12" s="163">
        <v>597040</v>
      </c>
      <c r="D12" s="163">
        <v>616196</v>
      </c>
      <c r="E12" s="163">
        <v>255132</v>
      </c>
      <c r="F12" s="163">
        <v>569400</v>
      </c>
      <c r="G12" s="163">
        <v>569400</v>
      </c>
      <c r="H12" s="163">
        <v>597386</v>
      </c>
      <c r="I12" s="163">
        <v>610101</v>
      </c>
      <c r="J12" s="165">
        <f>IFERROR(I12/H12-1,"-")</f>
        <v>2.1284395683862645E-2</v>
      </c>
      <c r="K12" s="164">
        <f t="shared" si="2"/>
        <v>-9.8913332770741436E-3</v>
      </c>
      <c r="L12" s="162">
        <f t="shared" si="3"/>
        <v>12715</v>
      </c>
      <c r="M12" s="163">
        <f t="shared" si="4"/>
        <v>-6095</v>
      </c>
      <c r="N12" s="164">
        <f t="shared" si="0"/>
        <v>0.1126177237228357</v>
      </c>
      <c r="Q12" s="162" t="s">
        <v>100</v>
      </c>
      <c r="R12" s="163">
        <v>15280</v>
      </c>
      <c r="S12" s="163">
        <v>18891</v>
      </c>
      <c r="T12" s="163">
        <v>14332</v>
      </c>
      <c r="U12" s="163">
        <v>8645</v>
      </c>
      <c r="V12" s="163">
        <v>14526</v>
      </c>
      <c r="W12" s="163">
        <v>23796</v>
      </c>
      <c r="X12" s="165">
        <f>IFERROR(W12/V12-1,"-")</f>
        <v>0.63816604708798019</v>
      </c>
      <c r="Y12" s="164">
        <f t="shared" si="5"/>
        <v>0.25964745116722243</v>
      </c>
      <c r="Z12" s="162">
        <f t="shared" si="6"/>
        <v>9270</v>
      </c>
      <c r="AA12" s="163">
        <f t="shared" si="7"/>
        <v>4905</v>
      </c>
      <c r="AB12" s="164">
        <f t="shared" si="1"/>
        <v>0.10270221278469048</v>
      </c>
    </row>
    <row r="13" spans="1:28" x14ac:dyDescent="0.25">
      <c r="A13" s="1"/>
      <c r="B13" s="157" t="s">
        <v>107</v>
      </c>
      <c r="C13" s="158">
        <v>3883245</v>
      </c>
      <c r="D13" s="158">
        <v>3816017</v>
      </c>
      <c r="E13" s="158">
        <v>1252842</v>
      </c>
      <c r="F13" s="158">
        <v>3653943</v>
      </c>
      <c r="G13" s="158">
        <v>3653943</v>
      </c>
      <c r="H13" s="158">
        <v>4100427</v>
      </c>
      <c r="I13" s="158">
        <v>4412067</v>
      </c>
      <c r="J13" s="160">
        <f>IFERROR(I13/H13-1,"-")</f>
        <v>7.6001840783898933E-2</v>
      </c>
      <c r="K13" s="159">
        <f t="shared" si="2"/>
        <v>0.15619689325283415</v>
      </c>
      <c r="L13" s="157">
        <f t="shared" si="3"/>
        <v>311640</v>
      </c>
      <c r="M13" s="158">
        <f t="shared" si="4"/>
        <v>596050</v>
      </c>
      <c r="N13" s="159">
        <f t="shared" si="0"/>
        <v>0.81441751849716781</v>
      </c>
      <c r="Q13" s="157" t="s">
        <v>107</v>
      </c>
      <c r="R13" s="158">
        <v>101462</v>
      </c>
      <c r="S13" s="158">
        <v>94257</v>
      </c>
      <c r="T13" s="158">
        <v>26270</v>
      </c>
      <c r="U13" s="158">
        <v>121716</v>
      </c>
      <c r="V13" s="158">
        <v>133701</v>
      </c>
      <c r="W13" s="158">
        <v>172021</v>
      </c>
      <c r="X13" s="160">
        <f>IFERROR(W13/V13-1,"-")</f>
        <v>0.28660967382442903</v>
      </c>
      <c r="Y13" s="159">
        <f t="shared" si="5"/>
        <v>0.82502095335094472</v>
      </c>
      <c r="Z13" s="157">
        <f t="shared" si="6"/>
        <v>38320</v>
      </c>
      <c r="AA13" s="158">
        <f t="shared" si="7"/>
        <v>77764</v>
      </c>
      <c r="AB13" s="159">
        <f t="shared" si="1"/>
        <v>0.74243307049231977</v>
      </c>
    </row>
    <row r="14" spans="1:28" s="56" customFormat="1" x14ac:dyDescent="0.25">
      <c r="B14" s="162" t="s">
        <v>110</v>
      </c>
      <c r="C14" s="163">
        <v>1734168</v>
      </c>
      <c r="D14" s="163">
        <v>1770999</v>
      </c>
      <c r="E14" s="163">
        <v>488986</v>
      </c>
      <c r="F14" s="163">
        <v>1722651</v>
      </c>
      <c r="G14" s="163">
        <v>1722651</v>
      </c>
      <c r="H14" s="163">
        <v>1952814</v>
      </c>
      <c r="I14" s="163">
        <v>2103110</v>
      </c>
      <c r="J14" s="165">
        <f t="shared" ref="J14:J21" si="8">IFERROR(I14/H14-1,"-")</f>
        <v>7.6963807100932202E-2</v>
      </c>
      <c r="K14" s="164">
        <f t="shared" si="2"/>
        <v>0.18752749154573212</v>
      </c>
      <c r="L14" s="162">
        <f t="shared" si="3"/>
        <v>150296</v>
      </c>
      <c r="M14" s="163">
        <f t="shared" si="4"/>
        <v>332111</v>
      </c>
      <c r="N14" s="164">
        <f t="shared" si="0"/>
        <v>0.38821024869445059</v>
      </c>
      <c r="Q14" s="162" t="s">
        <v>110</v>
      </c>
      <c r="R14" s="163">
        <v>46533</v>
      </c>
      <c r="S14" s="163">
        <v>40780</v>
      </c>
      <c r="T14" s="163">
        <v>10014</v>
      </c>
      <c r="U14" s="163">
        <v>57290</v>
      </c>
      <c r="V14" s="163">
        <v>48659</v>
      </c>
      <c r="W14" s="163">
        <v>73362</v>
      </c>
      <c r="X14" s="165">
        <f t="shared" ref="X14:X21" si="9">IFERROR(W14/V14-1,"-")</f>
        <v>0.50767586674613119</v>
      </c>
      <c r="Y14" s="164">
        <f t="shared" si="5"/>
        <v>0.79897008337420306</v>
      </c>
      <c r="Z14" s="162">
        <f t="shared" si="6"/>
        <v>24703</v>
      </c>
      <c r="AA14" s="163">
        <f t="shared" si="7"/>
        <v>32582</v>
      </c>
      <c r="AB14" s="164">
        <f t="shared" si="1"/>
        <v>0.31662631258658863</v>
      </c>
    </row>
    <row r="15" spans="1:28" s="56" customFormat="1" x14ac:dyDescent="0.25">
      <c r="B15" s="162" t="s">
        <v>113</v>
      </c>
      <c r="C15" s="163">
        <v>598119</v>
      </c>
      <c r="D15" s="163">
        <v>508092</v>
      </c>
      <c r="E15" s="163">
        <v>161656</v>
      </c>
      <c r="F15" s="163">
        <v>369343</v>
      </c>
      <c r="G15" s="163">
        <v>369343</v>
      </c>
      <c r="H15" s="163">
        <v>420084</v>
      </c>
      <c r="I15" s="163">
        <v>441010</v>
      </c>
      <c r="J15" s="165">
        <f t="shared" si="8"/>
        <v>4.9813846754458657E-2</v>
      </c>
      <c r="K15" s="164">
        <f t="shared" si="2"/>
        <v>-0.13202727065177178</v>
      </c>
      <c r="L15" s="162">
        <f t="shared" si="3"/>
        <v>20926</v>
      </c>
      <c r="M15" s="163">
        <f t="shared" si="4"/>
        <v>-67082</v>
      </c>
      <c r="N15" s="164">
        <f t="shared" si="0"/>
        <v>8.1405443261046567E-2</v>
      </c>
      <c r="Q15" s="162" t="s">
        <v>113</v>
      </c>
      <c r="R15" s="163">
        <v>13995</v>
      </c>
      <c r="S15" s="163">
        <v>11799</v>
      </c>
      <c r="T15" s="163">
        <v>3271</v>
      </c>
      <c r="U15" s="163">
        <v>7628</v>
      </c>
      <c r="V15" s="163">
        <v>9458</v>
      </c>
      <c r="W15" s="163">
        <v>9775</v>
      </c>
      <c r="X15" s="165">
        <f t="shared" si="9"/>
        <v>3.3516599703954375E-2</v>
      </c>
      <c r="Y15" s="164">
        <f t="shared" si="5"/>
        <v>-0.17153996101364521</v>
      </c>
      <c r="Z15" s="162">
        <f t="shared" si="6"/>
        <v>317</v>
      </c>
      <c r="AA15" s="163">
        <f t="shared" si="7"/>
        <v>-2024</v>
      </c>
      <c r="AB15" s="164">
        <f t="shared" si="1"/>
        <v>4.2188356445215562E-2</v>
      </c>
    </row>
    <row r="16" spans="1:28" x14ac:dyDescent="0.25">
      <c r="A16" s="1"/>
      <c r="B16" s="162" t="s">
        <v>116</v>
      </c>
      <c r="C16" s="163">
        <v>168328</v>
      </c>
      <c r="D16" s="163">
        <v>169640</v>
      </c>
      <c r="E16" s="163">
        <v>61543</v>
      </c>
      <c r="F16" s="163">
        <v>189595</v>
      </c>
      <c r="G16" s="163">
        <v>189595</v>
      </c>
      <c r="H16" s="163">
        <v>216757</v>
      </c>
      <c r="I16" s="163">
        <v>235699</v>
      </c>
      <c r="J16" s="165">
        <f t="shared" si="8"/>
        <v>8.7388181235208195E-2</v>
      </c>
      <c r="K16" s="164">
        <f t="shared" si="2"/>
        <v>0.38940697948597025</v>
      </c>
      <c r="L16" s="162">
        <f t="shared" si="3"/>
        <v>18942</v>
      </c>
      <c r="M16" s="163">
        <f t="shared" si="4"/>
        <v>66059</v>
      </c>
      <c r="N16" s="164">
        <f t="shared" si="0"/>
        <v>4.3507361672491363E-2</v>
      </c>
      <c r="Q16" s="162" t="s">
        <v>116</v>
      </c>
      <c r="R16" s="163">
        <v>6565</v>
      </c>
      <c r="S16" s="163">
        <v>10855</v>
      </c>
      <c r="T16" s="163">
        <v>3309</v>
      </c>
      <c r="U16" s="163">
        <v>16897</v>
      </c>
      <c r="V16" s="163">
        <v>17324</v>
      </c>
      <c r="W16" s="163">
        <v>21283</v>
      </c>
      <c r="X16" s="165">
        <f t="shared" si="9"/>
        <v>0.22852689909951507</v>
      </c>
      <c r="Y16" s="164">
        <f t="shared" si="5"/>
        <v>0.96066328880700147</v>
      </c>
      <c r="Z16" s="162">
        <f t="shared" si="6"/>
        <v>3959</v>
      </c>
      <c r="AA16" s="163">
        <f t="shared" si="7"/>
        <v>10428</v>
      </c>
      <c r="AB16" s="164">
        <f t="shared" si="1"/>
        <v>9.185624452414555E-2</v>
      </c>
    </row>
    <row r="17" spans="1:28" x14ac:dyDescent="0.25">
      <c r="A17" s="1"/>
      <c r="B17" s="162" t="s">
        <v>123</v>
      </c>
      <c r="C17" s="163">
        <v>156920</v>
      </c>
      <c r="D17" s="163">
        <v>146053</v>
      </c>
      <c r="E17" s="163">
        <v>44574</v>
      </c>
      <c r="F17" s="163">
        <v>179886</v>
      </c>
      <c r="G17" s="163">
        <v>179886</v>
      </c>
      <c r="H17" s="163">
        <v>173008</v>
      </c>
      <c r="I17" s="163">
        <v>180424</v>
      </c>
      <c r="J17" s="165">
        <f t="shared" si="8"/>
        <v>4.2865069823360802E-2</v>
      </c>
      <c r="K17" s="164">
        <f t="shared" si="2"/>
        <v>0.23533237934174589</v>
      </c>
      <c r="L17" s="162">
        <f t="shared" si="3"/>
        <v>7416</v>
      </c>
      <c r="M17" s="163">
        <f t="shared" si="4"/>
        <v>34371</v>
      </c>
      <c r="N17" s="164">
        <f t="shared" si="0"/>
        <v>3.3304223702254068E-2</v>
      </c>
      <c r="Q17" s="162" t="s">
        <v>123</v>
      </c>
      <c r="R17" s="163">
        <v>2357</v>
      </c>
      <c r="S17" s="163">
        <v>1783</v>
      </c>
      <c r="T17" s="163">
        <v>303</v>
      </c>
      <c r="U17" s="163">
        <v>3247</v>
      </c>
      <c r="V17" s="163">
        <v>4008</v>
      </c>
      <c r="W17" s="163">
        <v>6723</v>
      </c>
      <c r="X17" s="165">
        <f t="shared" si="9"/>
        <v>0.67739520958083843</v>
      </c>
      <c r="Y17" s="164">
        <f t="shared" si="5"/>
        <v>2.7706113292204151</v>
      </c>
      <c r="Z17" s="162">
        <f t="shared" si="6"/>
        <v>2715</v>
      </c>
      <c r="AA17" s="163">
        <f t="shared" si="7"/>
        <v>4940</v>
      </c>
      <c r="AB17" s="164">
        <f t="shared" si="1"/>
        <v>2.9016094156642885E-2</v>
      </c>
    </row>
    <row r="18" spans="1:28" x14ac:dyDescent="0.25">
      <c r="A18" s="1"/>
      <c r="B18" s="162" t="s">
        <v>119</v>
      </c>
      <c r="C18" s="163">
        <v>138144</v>
      </c>
      <c r="D18" s="163">
        <v>133661</v>
      </c>
      <c r="E18" s="163">
        <v>63364</v>
      </c>
      <c r="F18" s="163">
        <v>146627</v>
      </c>
      <c r="G18" s="163">
        <v>146627</v>
      </c>
      <c r="H18" s="163">
        <v>149379</v>
      </c>
      <c r="I18" s="163">
        <v>158085</v>
      </c>
      <c r="J18" s="165">
        <f t="shared" si="8"/>
        <v>5.8281284517904153E-2</v>
      </c>
      <c r="K18" s="164">
        <f t="shared" si="2"/>
        <v>0.1827309387181002</v>
      </c>
      <c r="L18" s="162">
        <f t="shared" si="3"/>
        <v>8706</v>
      </c>
      <c r="M18" s="163">
        <f t="shared" si="4"/>
        <v>24424</v>
      </c>
      <c r="N18" s="164">
        <f t="shared" si="0"/>
        <v>2.9180697711894396E-2</v>
      </c>
      <c r="Q18" s="162" t="s">
        <v>119</v>
      </c>
      <c r="R18" s="163">
        <v>2829</v>
      </c>
      <c r="S18" s="163">
        <v>2137</v>
      </c>
      <c r="T18" s="163">
        <v>1049</v>
      </c>
      <c r="U18" s="163">
        <v>3254</v>
      </c>
      <c r="V18" s="163">
        <v>2822</v>
      </c>
      <c r="W18" s="163">
        <v>4267</v>
      </c>
      <c r="X18" s="165">
        <f t="shared" si="9"/>
        <v>0.51204819277108427</v>
      </c>
      <c r="Y18" s="164">
        <f t="shared" si="5"/>
        <v>0.9967243799719232</v>
      </c>
      <c r="Z18" s="162">
        <f t="shared" si="6"/>
        <v>1445</v>
      </c>
      <c r="AA18" s="163">
        <f t="shared" si="7"/>
        <v>2130</v>
      </c>
      <c r="AB18" s="164">
        <f t="shared" si="1"/>
        <v>1.8416134726520185E-2</v>
      </c>
    </row>
    <row r="19" spans="1:28" x14ac:dyDescent="0.25">
      <c r="A19" s="1"/>
      <c r="B19" s="162" t="s">
        <v>128</v>
      </c>
      <c r="C19" s="163">
        <v>62854</v>
      </c>
      <c r="D19" s="163">
        <v>70012</v>
      </c>
      <c r="E19" s="163">
        <v>35732</v>
      </c>
      <c r="F19" s="163">
        <v>53846</v>
      </c>
      <c r="G19" s="163">
        <v>53846</v>
      </c>
      <c r="H19" s="163">
        <v>62423</v>
      </c>
      <c r="I19" s="163">
        <v>59079</v>
      </c>
      <c r="J19" s="165">
        <f t="shared" si="8"/>
        <v>-5.3569998237829042E-2</v>
      </c>
      <c r="K19" s="164">
        <f t="shared" si="2"/>
        <v>-0.15615894418099752</v>
      </c>
      <c r="L19" s="162">
        <f t="shared" si="3"/>
        <v>-3344</v>
      </c>
      <c r="M19" s="163">
        <f t="shared" si="4"/>
        <v>-10933</v>
      </c>
      <c r="N19" s="164">
        <f t="shared" si="0"/>
        <v>1.0905313218338292E-2</v>
      </c>
      <c r="Q19" s="162" t="s">
        <v>128</v>
      </c>
      <c r="R19" s="163">
        <v>1156</v>
      </c>
      <c r="S19" s="163">
        <v>1797</v>
      </c>
      <c r="T19" s="163">
        <v>835</v>
      </c>
      <c r="U19" s="163">
        <v>1819</v>
      </c>
      <c r="V19" s="163">
        <v>4234</v>
      </c>
      <c r="W19" s="163">
        <v>3124</v>
      </c>
      <c r="X19" s="165">
        <f t="shared" si="9"/>
        <v>-0.26216343882853099</v>
      </c>
      <c r="Y19" s="164">
        <f t="shared" si="5"/>
        <v>0.73845297718419589</v>
      </c>
      <c r="Z19" s="162">
        <f t="shared" si="6"/>
        <v>-1110</v>
      </c>
      <c r="AA19" s="163">
        <f t="shared" si="7"/>
        <v>1327</v>
      </c>
      <c r="AB19" s="164">
        <f t="shared" si="1"/>
        <v>1.3483010284895489E-2</v>
      </c>
    </row>
    <row r="20" spans="1:28" x14ac:dyDescent="0.25">
      <c r="A20" s="161" t="s">
        <v>144</v>
      </c>
      <c r="B20" s="162" t="s">
        <v>131</v>
      </c>
      <c r="C20" s="163">
        <v>104779</v>
      </c>
      <c r="D20" s="163">
        <v>90242</v>
      </c>
      <c r="E20" s="163">
        <v>52569</v>
      </c>
      <c r="F20" s="163">
        <v>41647</v>
      </c>
      <c r="G20" s="163">
        <v>41647</v>
      </c>
      <c r="H20" s="163">
        <v>58019</v>
      </c>
      <c r="I20" s="163">
        <v>60115</v>
      </c>
      <c r="J20" s="165">
        <f t="shared" si="8"/>
        <v>3.6126096623519954E-2</v>
      </c>
      <c r="K20" s="164">
        <f t="shared" si="2"/>
        <v>-0.3338467675805058</v>
      </c>
      <c r="L20" s="162">
        <f t="shared" si="3"/>
        <v>2096</v>
      </c>
      <c r="M20" s="163">
        <f t="shared" si="4"/>
        <v>-30127</v>
      </c>
      <c r="N20" s="164">
        <f t="shared" si="0"/>
        <v>1.1096547066138669E-2</v>
      </c>
      <c r="Q20" s="162" t="s">
        <v>131</v>
      </c>
      <c r="R20" s="163">
        <v>2184</v>
      </c>
      <c r="S20" s="163">
        <v>1872</v>
      </c>
      <c r="T20" s="163">
        <v>1047</v>
      </c>
      <c r="U20" s="163">
        <v>557</v>
      </c>
      <c r="V20" s="163">
        <v>1200</v>
      </c>
      <c r="W20" s="163">
        <v>2268</v>
      </c>
      <c r="X20" s="165">
        <f t="shared" si="9"/>
        <v>0.8899999999999999</v>
      </c>
      <c r="Y20" s="164">
        <f t="shared" si="5"/>
        <v>0.21153846153846145</v>
      </c>
      <c r="Z20" s="162">
        <f t="shared" si="6"/>
        <v>1068</v>
      </c>
      <c r="AA20" s="163">
        <f t="shared" si="7"/>
        <v>396</v>
      </c>
      <c r="AB20" s="164">
        <f t="shared" si="1"/>
        <v>9.7885618841686839E-3</v>
      </c>
    </row>
    <row r="21" spans="1:28" x14ac:dyDescent="0.25">
      <c r="A21" s="167" t="s">
        <v>145</v>
      </c>
      <c r="B21" s="168" t="s">
        <v>145</v>
      </c>
      <c r="C21" s="169">
        <f t="shared" ref="C21:I21" si="10">C13-SUM(C14:C20)</f>
        <v>919933</v>
      </c>
      <c r="D21" s="169">
        <f t="shared" si="10"/>
        <v>927318</v>
      </c>
      <c r="E21" s="169">
        <f t="shared" si="10"/>
        <v>344418</v>
      </c>
      <c r="F21" s="169">
        <f t="shared" ref="F21" si="11">F13-SUM(F14:F20)</f>
        <v>950348</v>
      </c>
      <c r="G21" s="169">
        <f t="shared" si="10"/>
        <v>950348</v>
      </c>
      <c r="H21" s="169">
        <f t="shared" si="10"/>
        <v>1067943</v>
      </c>
      <c r="I21" s="169">
        <f t="shared" si="10"/>
        <v>1174545</v>
      </c>
      <c r="J21" s="171">
        <f t="shared" si="8"/>
        <v>9.9819934209971928E-2</v>
      </c>
      <c r="K21" s="170">
        <f t="shared" si="2"/>
        <v>0.26660433637651804</v>
      </c>
      <c r="L21" s="168">
        <f>I21-H21</f>
        <v>106602</v>
      </c>
      <c r="M21" s="169">
        <f t="shared" si="4"/>
        <v>247227</v>
      </c>
      <c r="N21" s="170">
        <f t="shared" si="0"/>
        <v>0.21680768317055382</v>
      </c>
      <c r="Q21" s="168" t="s">
        <v>145</v>
      </c>
      <c r="R21" s="169">
        <f t="shared" ref="R21:W21" si="12">R13-SUM(R14:R20)</f>
        <v>25843</v>
      </c>
      <c r="S21" s="169">
        <f t="shared" si="12"/>
        <v>23234</v>
      </c>
      <c r="T21" s="169">
        <f t="shared" si="12"/>
        <v>6442</v>
      </c>
      <c r="U21" s="169">
        <f t="shared" si="12"/>
        <v>31024</v>
      </c>
      <c r="V21" s="169">
        <f t="shared" si="12"/>
        <v>45996</v>
      </c>
      <c r="W21" s="169">
        <f t="shared" si="12"/>
        <v>51219</v>
      </c>
      <c r="X21" s="171">
        <f t="shared" si="9"/>
        <v>0.11355335246543174</v>
      </c>
      <c r="Y21" s="170">
        <f t="shared" si="5"/>
        <v>1.2044848067487304</v>
      </c>
      <c r="Z21" s="168">
        <f>W21-V21</f>
        <v>5223</v>
      </c>
      <c r="AA21" s="169">
        <f t="shared" si="7"/>
        <v>27985</v>
      </c>
      <c r="AB21" s="170">
        <f t="shared" si="1"/>
        <v>0.2210583558841428</v>
      </c>
    </row>
    <row r="22" spans="1:28" x14ac:dyDescent="0.25">
      <c r="A22" s="1"/>
      <c r="B22" s="153" t="s">
        <v>44</v>
      </c>
      <c r="C22" s="151"/>
      <c r="D22" s="151"/>
      <c r="E22" s="151"/>
      <c r="F22" s="151"/>
      <c r="G22" s="151"/>
      <c r="H22" s="151"/>
      <c r="I22" s="152"/>
      <c r="J22" s="152"/>
      <c r="K22" s="152"/>
      <c r="L22" s="152"/>
      <c r="M22" s="151"/>
      <c r="N22" s="151"/>
    </row>
    <row r="23" spans="1:28" x14ac:dyDescent="0.25">
      <c r="A23" s="1"/>
      <c r="B23" s="154" t="s">
        <v>68</v>
      </c>
      <c r="C23" s="176">
        <v>1739077</v>
      </c>
      <c r="D23" s="176">
        <v>1790925</v>
      </c>
      <c r="E23" s="176">
        <v>574736</v>
      </c>
      <c r="F23" s="176">
        <v>1744787</v>
      </c>
      <c r="G23" s="176">
        <v>1744787</v>
      </c>
      <c r="H23" s="176">
        <v>1889434</v>
      </c>
      <c r="I23" s="176">
        <v>1951443</v>
      </c>
      <c r="J23" s="177">
        <f>IFERROR(I23/H23-1,"-")</f>
        <v>3.2818822991435459E-2</v>
      </c>
      <c r="K23" s="177">
        <f>IFERROR(I23/D23-1,"-")</f>
        <v>8.9628543908873981E-2</v>
      </c>
      <c r="L23" s="176">
        <f>I23-H23</f>
        <v>62009</v>
      </c>
      <c r="M23" s="176">
        <f>I23-D23</f>
        <v>160518</v>
      </c>
      <c r="N23" s="177">
        <f t="shared" ref="N23:N35" si="13">I23/I$9</f>
        <v>0.36021424097790639</v>
      </c>
    </row>
    <row r="24" spans="1:28" x14ac:dyDescent="0.25">
      <c r="A24" s="1" t="s">
        <v>96</v>
      </c>
      <c r="B24" s="157" t="s">
        <v>97</v>
      </c>
      <c r="C24" s="158">
        <v>186915</v>
      </c>
      <c r="D24" s="158">
        <v>221949</v>
      </c>
      <c r="E24" s="158">
        <v>99356</v>
      </c>
      <c r="F24" s="158">
        <v>203094</v>
      </c>
      <c r="G24" s="158">
        <v>203094</v>
      </c>
      <c r="H24" s="158">
        <v>179444</v>
      </c>
      <c r="I24" s="158">
        <v>160491</v>
      </c>
      <c r="J24" s="160">
        <f>IFERROR(I24/H24-1,"-")</f>
        <v>-0.1056206950357772</v>
      </c>
      <c r="K24" s="159">
        <f t="shared" ref="K24:K35" si="14">IFERROR(I24/D24-1,"-")</f>
        <v>-0.2769014503331847</v>
      </c>
      <c r="L24" s="157">
        <f t="shared" ref="L24:L34" si="15">I24-H24</f>
        <v>-18953</v>
      </c>
      <c r="M24" s="158">
        <f t="shared" ref="M24:M35" si="16">I24-D24</f>
        <v>-61458</v>
      </c>
      <c r="N24" s="159">
        <f t="shared" si="13"/>
        <v>2.9624818018658589E-2</v>
      </c>
    </row>
    <row r="25" spans="1:28" x14ac:dyDescent="0.25">
      <c r="A25" s="161" t="s">
        <v>103</v>
      </c>
      <c r="B25" s="162" t="s">
        <v>103</v>
      </c>
      <c r="C25" s="163">
        <v>86653</v>
      </c>
      <c r="D25" s="163">
        <v>111266</v>
      </c>
      <c r="E25" s="163">
        <v>55545</v>
      </c>
      <c r="F25" s="163">
        <v>83132</v>
      </c>
      <c r="G25" s="163">
        <v>83132</v>
      </c>
      <c r="H25" s="163">
        <v>73587</v>
      </c>
      <c r="I25" s="163">
        <v>59707</v>
      </c>
      <c r="J25" s="165">
        <f>IFERROR(I25/H25-1,"-")</f>
        <v>-0.1886202726024977</v>
      </c>
      <c r="K25" s="164">
        <f t="shared" si="14"/>
        <v>-0.46338504125249402</v>
      </c>
      <c r="L25" s="162">
        <f t="shared" si="15"/>
        <v>-13880</v>
      </c>
      <c r="M25" s="163">
        <f t="shared" si="16"/>
        <v>-51559</v>
      </c>
      <c r="N25" s="164">
        <f t="shared" si="13"/>
        <v>1.1021234894418058E-2</v>
      </c>
    </row>
    <row r="26" spans="1:28" x14ac:dyDescent="0.25">
      <c r="A26" s="161" t="s">
        <v>100</v>
      </c>
      <c r="B26" s="162" t="s">
        <v>100</v>
      </c>
      <c r="C26" s="163">
        <v>100262</v>
      </c>
      <c r="D26" s="163">
        <v>110683</v>
      </c>
      <c r="E26" s="163">
        <v>43811</v>
      </c>
      <c r="F26" s="163">
        <v>119962</v>
      </c>
      <c r="G26" s="163">
        <v>119962</v>
      </c>
      <c r="H26" s="163">
        <v>105857</v>
      </c>
      <c r="I26" s="163">
        <v>100784</v>
      </c>
      <c r="J26" s="165">
        <f>IFERROR(I26/H26-1,"-")</f>
        <v>-4.7923141596682317E-2</v>
      </c>
      <c r="K26" s="164">
        <f t="shared" si="14"/>
        <v>-8.9435595348879238E-2</v>
      </c>
      <c r="L26" s="162">
        <f t="shared" si="15"/>
        <v>-5073</v>
      </c>
      <c r="M26" s="163">
        <f t="shared" si="16"/>
        <v>-9899</v>
      </c>
      <c r="N26" s="164">
        <f t="shared" si="13"/>
        <v>1.8603583124240534E-2</v>
      </c>
    </row>
    <row r="27" spans="1:28" x14ac:dyDescent="0.25">
      <c r="A27" s="1"/>
      <c r="B27" s="157" t="s">
        <v>107</v>
      </c>
      <c r="C27" s="158">
        <v>1552162</v>
      </c>
      <c r="D27" s="158">
        <v>1568976</v>
      </c>
      <c r="E27" s="158">
        <v>475380</v>
      </c>
      <c r="F27" s="158">
        <v>1541693</v>
      </c>
      <c r="G27" s="158">
        <v>1541693</v>
      </c>
      <c r="H27" s="158">
        <v>1709990</v>
      </c>
      <c r="I27" s="158">
        <v>1790952</v>
      </c>
      <c r="J27" s="160">
        <f>IFERROR(I27/H27-1,"-")</f>
        <v>4.7346475710384306E-2</v>
      </c>
      <c r="K27" s="159">
        <f t="shared" si="14"/>
        <v>0.14147826352984372</v>
      </c>
      <c r="L27" s="157">
        <f t="shared" si="15"/>
        <v>80962</v>
      </c>
      <c r="M27" s="158">
        <f t="shared" si="16"/>
        <v>221976</v>
      </c>
      <c r="N27" s="159">
        <f t="shared" si="13"/>
        <v>0.33058942295924781</v>
      </c>
    </row>
    <row r="28" spans="1:28" s="56" customFormat="1" x14ac:dyDescent="0.25">
      <c r="B28" s="162" t="s">
        <v>110</v>
      </c>
      <c r="C28" s="163">
        <v>750760</v>
      </c>
      <c r="D28" s="163">
        <v>778392</v>
      </c>
      <c r="E28" s="163">
        <v>207753</v>
      </c>
      <c r="F28" s="163">
        <v>787510</v>
      </c>
      <c r="G28" s="163">
        <v>787510</v>
      </c>
      <c r="H28" s="163">
        <v>895790</v>
      </c>
      <c r="I28" s="163">
        <v>944279</v>
      </c>
      <c r="J28" s="165">
        <f t="shared" ref="J28:J35" si="17">IFERROR(I28/H28-1,"-")</f>
        <v>5.4129874189263072E-2</v>
      </c>
      <c r="K28" s="164">
        <f t="shared" si="14"/>
        <v>0.21311498576552679</v>
      </c>
      <c r="L28" s="162">
        <f t="shared" si="15"/>
        <v>48489</v>
      </c>
      <c r="M28" s="163">
        <f t="shared" si="16"/>
        <v>165887</v>
      </c>
      <c r="N28" s="164">
        <f t="shared" si="13"/>
        <v>0.17430319166707739</v>
      </c>
    </row>
    <row r="29" spans="1:28" s="56" customFormat="1" x14ac:dyDescent="0.25">
      <c r="B29" s="162" t="s">
        <v>113</v>
      </c>
      <c r="C29" s="163">
        <v>231314</v>
      </c>
      <c r="D29" s="163">
        <v>211456</v>
      </c>
      <c r="E29" s="163">
        <v>59666</v>
      </c>
      <c r="F29" s="163">
        <v>167550</v>
      </c>
      <c r="G29" s="163">
        <v>167550</v>
      </c>
      <c r="H29" s="163">
        <v>182276</v>
      </c>
      <c r="I29" s="163">
        <v>183716</v>
      </c>
      <c r="J29" s="165">
        <f t="shared" si="17"/>
        <v>7.900107529241307E-3</v>
      </c>
      <c r="K29" s="164">
        <f t="shared" si="14"/>
        <v>-0.13118568401937047</v>
      </c>
      <c r="L29" s="162">
        <f t="shared" si="15"/>
        <v>1440</v>
      </c>
      <c r="M29" s="163">
        <f t="shared" si="16"/>
        <v>-27740</v>
      </c>
      <c r="N29" s="164">
        <f t="shared" si="13"/>
        <v>3.3911889558391944E-2</v>
      </c>
    </row>
    <row r="30" spans="1:28" x14ac:dyDescent="0.25">
      <c r="A30" s="1"/>
      <c r="B30" s="162" t="s">
        <v>116</v>
      </c>
      <c r="C30" s="163">
        <v>51055</v>
      </c>
      <c r="D30" s="163">
        <v>54445</v>
      </c>
      <c r="E30" s="163">
        <v>21619</v>
      </c>
      <c r="F30" s="163">
        <v>63108</v>
      </c>
      <c r="G30" s="163">
        <v>63108</v>
      </c>
      <c r="H30" s="163">
        <v>67398</v>
      </c>
      <c r="I30" s="163">
        <v>61312</v>
      </c>
      <c r="J30" s="165">
        <f t="shared" si="17"/>
        <v>-9.0299415412920303E-2</v>
      </c>
      <c r="K30" s="164">
        <f t="shared" si="14"/>
        <v>0.12612728441546506</v>
      </c>
      <c r="L30" s="162">
        <f t="shared" si="15"/>
        <v>-6086</v>
      </c>
      <c r="M30" s="163">
        <f t="shared" si="16"/>
        <v>6867</v>
      </c>
      <c r="N30" s="164">
        <f t="shared" si="13"/>
        <v>1.13174996875837E-2</v>
      </c>
    </row>
    <row r="31" spans="1:28" x14ac:dyDescent="0.25">
      <c r="A31" s="1"/>
      <c r="B31" s="162" t="s">
        <v>123</v>
      </c>
      <c r="C31" s="163">
        <v>70460</v>
      </c>
      <c r="D31" s="163">
        <v>65584</v>
      </c>
      <c r="E31" s="163">
        <v>19029</v>
      </c>
      <c r="F31" s="163">
        <v>82485</v>
      </c>
      <c r="G31" s="163">
        <v>82485</v>
      </c>
      <c r="H31" s="163">
        <v>75657</v>
      </c>
      <c r="I31" s="163">
        <v>74278</v>
      </c>
      <c r="J31" s="165">
        <f t="shared" si="17"/>
        <v>-1.8226998162760855E-2</v>
      </c>
      <c r="K31" s="164">
        <f t="shared" si="14"/>
        <v>0.13256282020004884</v>
      </c>
      <c r="L31" s="162">
        <f t="shared" si="15"/>
        <v>-1379</v>
      </c>
      <c r="M31" s="163">
        <f t="shared" si="16"/>
        <v>8694</v>
      </c>
      <c r="N31" s="164">
        <f t="shared" si="13"/>
        <v>1.3710876203587258E-2</v>
      </c>
    </row>
    <row r="32" spans="1:28" x14ac:dyDescent="0.25">
      <c r="A32" s="1"/>
      <c r="B32" s="162" t="s">
        <v>119</v>
      </c>
      <c r="C32" s="163">
        <v>72220</v>
      </c>
      <c r="D32" s="163">
        <v>70452</v>
      </c>
      <c r="E32" s="163">
        <v>31110</v>
      </c>
      <c r="F32" s="163">
        <v>83889</v>
      </c>
      <c r="G32" s="163">
        <v>83889</v>
      </c>
      <c r="H32" s="163">
        <v>79021</v>
      </c>
      <c r="I32" s="163">
        <v>81887</v>
      </c>
      <c r="J32" s="165">
        <f t="shared" si="17"/>
        <v>3.6268839928626617E-2</v>
      </c>
      <c r="K32" s="164">
        <f t="shared" si="14"/>
        <v>0.1623090898767956</v>
      </c>
      <c r="L32" s="162">
        <f t="shared" si="15"/>
        <v>2866</v>
      </c>
      <c r="M32" s="163">
        <f t="shared" si="16"/>
        <v>11435</v>
      </c>
      <c r="N32" s="164">
        <f t="shared" si="13"/>
        <v>1.5115411288445433E-2</v>
      </c>
    </row>
    <row r="33" spans="1:14" x14ac:dyDescent="0.25">
      <c r="A33" s="1"/>
      <c r="B33" s="162" t="s">
        <v>128</v>
      </c>
      <c r="C33" s="163">
        <v>25415</v>
      </c>
      <c r="D33" s="163">
        <v>29693</v>
      </c>
      <c r="E33" s="163">
        <v>14181</v>
      </c>
      <c r="F33" s="163">
        <v>20513</v>
      </c>
      <c r="G33" s="163">
        <v>20513</v>
      </c>
      <c r="H33" s="163">
        <v>22690</v>
      </c>
      <c r="I33" s="163">
        <v>22592</v>
      </c>
      <c r="J33" s="165">
        <f t="shared" si="17"/>
        <v>-4.319083296606463E-3</v>
      </c>
      <c r="K33" s="164">
        <f t="shared" si="14"/>
        <v>-0.2391472737682282</v>
      </c>
      <c r="L33" s="162">
        <f t="shared" si="15"/>
        <v>-98</v>
      </c>
      <c r="M33" s="163">
        <f t="shared" si="16"/>
        <v>-7101</v>
      </c>
      <c r="N33" s="164">
        <f t="shared" si="13"/>
        <v>4.170226920372699E-3</v>
      </c>
    </row>
    <row r="34" spans="1:14" x14ac:dyDescent="0.25">
      <c r="A34" s="161" t="s">
        <v>144</v>
      </c>
      <c r="B34" s="162" t="s">
        <v>131</v>
      </c>
      <c r="C34" s="163">
        <v>32121</v>
      </c>
      <c r="D34" s="163">
        <v>29637</v>
      </c>
      <c r="E34" s="163">
        <v>16238</v>
      </c>
      <c r="F34" s="163">
        <v>13666</v>
      </c>
      <c r="G34" s="163">
        <v>13666</v>
      </c>
      <c r="H34" s="163">
        <v>20682</v>
      </c>
      <c r="I34" s="163">
        <v>20332</v>
      </c>
      <c r="J34" s="165">
        <f t="shared" si="17"/>
        <v>-1.6922928150082228E-2</v>
      </c>
      <c r="K34" s="164">
        <f t="shared" si="14"/>
        <v>-0.31396565104430274</v>
      </c>
      <c r="L34" s="162">
        <f t="shared" si="15"/>
        <v>-350</v>
      </c>
      <c r="M34" s="163">
        <f t="shared" si="16"/>
        <v>-9305</v>
      </c>
      <c r="N34" s="164">
        <f t="shared" si="13"/>
        <v>3.753056557410487E-3</v>
      </c>
    </row>
    <row r="35" spans="1:14" x14ac:dyDescent="0.25">
      <c r="A35" s="167" t="s">
        <v>145</v>
      </c>
      <c r="B35" s="168" t="s">
        <v>145</v>
      </c>
      <c r="C35" s="169">
        <f t="shared" ref="C35:I35" si="18">C27-SUM(C28:C34)</f>
        <v>318817</v>
      </c>
      <c r="D35" s="169">
        <f t="shared" si="18"/>
        <v>329317</v>
      </c>
      <c r="E35" s="169">
        <f t="shared" si="18"/>
        <v>105784</v>
      </c>
      <c r="F35" s="169">
        <f t="shared" ref="F35" si="19">F27-SUM(F28:F34)</f>
        <v>322972</v>
      </c>
      <c r="G35" s="169">
        <f t="shared" si="18"/>
        <v>322972</v>
      </c>
      <c r="H35" s="169">
        <f t="shared" si="18"/>
        <v>366476</v>
      </c>
      <c r="I35" s="169">
        <f t="shared" si="18"/>
        <v>402556</v>
      </c>
      <c r="J35" s="171">
        <f t="shared" si="17"/>
        <v>9.8451194621202998E-2</v>
      </c>
      <c r="K35" s="170">
        <f t="shared" si="14"/>
        <v>0.22239665732409808</v>
      </c>
      <c r="L35" s="168">
        <f>I35-H35</f>
        <v>36080</v>
      </c>
      <c r="M35" s="169">
        <f t="shared" si="16"/>
        <v>73239</v>
      </c>
      <c r="N35" s="170">
        <f t="shared" si="13"/>
        <v>7.4307271076378911E-2</v>
      </c>
    </row>
    <row r="36" spans="1:14" x14ac:dyDescent="0.25">
      <c r="A36" s="1"/>
      <c r="B36" s="153" t="s">
        <v>45</v>
      </c>
      <c r="C36" s="151"/>
      <c r="D36" s="151"/>
      <c r="E36" s="151"/>
      <c r="F36" s="151"/>
      <c r="G36" s="151"/>
      <c r="H36" s="151"/>
      <c r="I36" s="152"/>
      <c r="J36" s="152"/>
      <c r="K36" s="152"/>
      <c r="L36" s="152"/>
      <c r="M36" s="151"/>
      <c r="N36" s="151"/>
    </row>
    <row r="37" spans="1:14" x14ac:dyDescent="0.25">
      <c r="A37" s="1"/>
      <c r="B37" s="154" t="s">
        <v>68</v>
      </c>
      <c r="C37" s="176">
        <v>1346332</v>
      </c>
      <c r="D37" s="176">
        <v>1318345</v>
      </c>
      <c r="E37" s="176">
        <v>405945</v>
      </c>
      <c r="F37" s="176">
        <v>1225539</v>
      </c>
      <c r="G37" s="176">
        <v>1225539</v>
      </c>
      <c r="H37" s="176">
        <v>1319858</v>
      </c>
      <c r="I37" s="176">
        <v>1391730</v>
      </c>
      <c r="J37" s="177">
        <f>IFERROR(I37/H37-1,"-")</f>
        <v>5.4454342815666523E-2</v>
      </c>
      <c r="K37" s="177">
        <f>IFERROR(I37/D37-1,"-")</f>
        <v>5.5664488430570147E-2</v>
      </c>
      <c r="L37" s="176">
        <f>I37-H37</f>
        <v>71872</v>
      </c>
      <c r="M37" s="176">
        <f>I37-D37</f>
        <v>73385</v>
      </c>
      <c r="N37" s="177">
        <f t="shared" ref="N37:N49" si="20">I37/I$9</f>
        <v>0.25689757046256623</v>
      </c>
    </row>
    <row r="38" spans="1:14" x14ac:dyDescent="0.25">
      <c r="A38" s="1" t="s">
        <v>96</v>
      </c>
      <c r="B38" s="157" t="s">
        <v>97</v>
      </c>
      <c r="C38" s="158">
        <v>131183</v>
      </c>
      <c r="D38" s="158">
        <v>123295</v>
      </c>
      <c r="E38" s="158">
        <v>47744</v>
      </c>
      <c r="F38" s="158">
        <v>119167</v>
      </c>
      <c r="G38" s="158">
        <v>119167</v>
      </c>
      <c r="H38" s="158">
        <v>115994</v>
      </c>
      <c r="I38" s="158">
        <v>113040</v>
      </c>
      <c r="J38" s="160">
        <f>IFERROR(I38/H38-1,"-")</f>
        <v>-2.5466834491439161E-2</v>
      </c>
      <c r="K38" s="159">
        <f t="shared" ref="K38:K49" si="21">IFERROR(I38/D38-1,"-")</f>
        <v>-8.3174500182489175E-2</v>
      </c>
      <c r="L38" s="157">
        <f t="shared" ref="L38:L48" si="22">I38-H38</f>
        <v>-2954</v>
      </c>
      <c r="M38" s="158">
        <f t="shared" ref="M38:M49" si="23">I38-D38</f>
        <v>-10255</v>
      </c>
      <c r="N38" s="159">
        <f t="shared" si="20"/>
        <v>2.0865901694357734E-2</v>
      </c>
    </row>
    <row r="39" spans="1:14" x14ac:dyDescent="0.25">
      <c r="A39" s="161" t="s">
        <v>103</v>
      </c>
      <c r="B39" s="162" t="s">
        <v>103</v>
      </c>
      <c r="C39" s="163">
        <v>42161</v>
      </c>
      <c r="D39" s="163">
        <v>49330</v>
      </c>
      <c r="E39" s="163">
        <v>22468</v>
      </c>
      <c r="F39" s="163">
        <v>46674</v>
      </c>
      <c r="G39" s="163">
        <v>46674</v>
      </c>
      <c r="H39" s="163">
        <v>50252</v>
      </c>
      <c r="I39" s="163">
        <v>50793</v>
      </c>
      <c r="J39" s="165">
        <f>IFERROR(I39/H39-1,"-")</f>
        <v>1.076574066703806E-2</v>
      </c>
      <c r="K39" s="164">
        <f t="shared" si="21"/>
        <v>2.9657409284411074E-2</v>
      </c>
      <c r="L39" s="162">
        <f t="shared" si="22"/>
        <v>541</v>
      </c>
      <c r="M39" s="163">
        <f t="shared" si="23"/>
        <v>1463</v>
      </c>
      <c r="N39" s="164">
        <f t="shared" si="20"/>
        <v>9.3758116132476328E-3</v>
      </c>
    </row>
    <row r="40" spans="1:14" x14ac:dyDescent="0.25">
      <c r="A40" s="161" t="s">
        <v>100</v>
      </c>
      <c r="B40" s="162" t="s">
        <v>100</v>
      </c>
      <c r="C40" s="163">
        <v>89022</v>
      </c>
      <c r="D40" s="163">
        <v>73965</v>
      </c>
      <c r="E40" s="163">
        <v>25276</v>
      </c>
      <c r="F40" s="163">
        <v>72493</v>
      </c>
      <c r="G40" s="163">
        <v>72493</v>
      </c>
      <c r="H40" s="163">
        <v>65742</v>
      </c>
      <c r="I40" s="163">
        <v>62247</v>
      </c>
      <c r="J40" s="165">
        <f>IFERROR(I40/H40-1,"-")</f>
        <v>-5.3162361960390592E-2</v>
      </c>
      <c r="K40" s="164">
        <f t="shared" si="21"/>
        <v>-0.15842628270127768</v>
      </c>
      <c r="L40" s="162">
        <f t="shared" si="22"/>
        <v>-3495</v>
      </c>
      <c r="M40" s="163">
        <f t="shared" si="23"/>
        <v>-11718</v>
      </c>
      <c r="N40" s="164">
        <f t="shared" si="20"/>
        <v>1.1490090081110101E-2</v>
      </c>
    </row>
    <row r="41" spans="1:14" x14ac:dyDescent="0.25">
      <c r="A41" s="1"/>
      <c r="B41" s="157" t="s">
        <v>107</v>
      </c>
      <c r="C41" s="158">
        <v>1215149</v>
      </c>
      <c r="D41" s="158">
        <v>1195050</v>
      </c>
      <c r="E41" s="158">
        <v>358201</v>
      </c>
      <c r="F41" s="158">
        <v>1106372</v>
      </c>
      <c r="G41" s="158">
        <v>1106372</v>
      </c>
      <c r="H41" s="158">
        <v>1203864</v>
      </c>
      <c r="I41" s="158">
        <v>1278690</v>
      </c>
      <c r="J41" s="160">
        <f>IFERROR(I41/H41-1,"-")</f>
        <v>6.2154861346464418E-2</v>
      </c>
      <c r="K41" s="159">
        <f t="shared" si="21"/>
        <v>6.9988703401531405E-2</v>
      </c>
      <c r="L41" s="157">
        <f t="shared" si="22"/>
        <v>74826</v>
      </c>
      <c r="M41" s="158">
        <f t="shared" si="23"/>
        <v>83640</v>
      </c>
      <c r="N41" s="159">
        <f t="shared" si="20"/>
        <v>0.23603166876820852</v>
      </c>
    </row>
    <row r="42" spans="1:14" s="56" customFormat="1" x14ac:dyDescent="0.25">
      <c r="B42" s="162" t="s">
        <v>110</v>
      </c>
      <c r="C42" s="163">
        <v>640291</v>
      </c>
      <c r="D42" s="163">
        <v>670467</v>
      </c>
      <c r="E42" s="163">
        <v>161174</v>
      </c>
      <c r="F42" s="163">
        <v>582171</v>
      </c>
      <c r="G42" s="163">
        <v>582171</v>
      </c>
      <c r="H42" s="163">
        <v>645799</v>
      </c>
      <c r="I42" s="163">
        <v>696863</v>
      </c>
      <c r="J42" s="165">
        <f t="shared" ref="J42:J49" si="24">IFERROR(I42/H42-1,"-")</f>
        <v>7.9071042228309407E-2</v>
      </c>
      <c r="K42" s="164">
        <f t="shared" si="21"/>
        <v>3.9369573744867381E-2</v>
      </c>
      <c r="L42" s="162">
        <f t="shared" si="22"/>
        <v>51064</v>
      </c>
      <c r="M42" s="163">
        <f t="shared" si="23"/>
        <v>26396</v>
      </c>
      <c r="N42" s="164">
        <f t="shared" si="20"/>
        <v>0.12863300471014874</v>
      </c>
    </row>
    <row r="43" spans="1:14" s="56" customFormat="1" x14ac:dyDescent="0.25">
      <c r="B43" s="162" t="s">
        <v>113</v>
      </c>
      <c r="C43" s="163">
        <v>75530</v>
      </c>
      <c r="D43" s="163">
        <v>54222</v>
      </c>
      <c r="E43" s="163">
        <v>17231</v>
      </c>
      <c r="F43" s="163">
        <v>36280</v>
      </c>
      <c r="G43" s="163">
        <v>36280</v>
      </c>
      <c r="H43" s="163">
        <v>43120</v>
      </c>
      <c r="I43" s="163">
        <v>42358</v>
      </c>
      <c r="J43" s="165">
        <f t="shared" si="24"/>
        <v>-1.7671614100185584E-2</v>
      </c>
      <c r="K43" s="164">
        <f t="shared" si="21"/>
        <v>-0.21880417542694852</v>
      </c>
      <c r="L43" s="162">
        <f t="shared" si="22"/>
        <v>-762</v>
      </c>
      <c r="M43" s="163">
        <f t="shared" si="23"/>
        <v>-11864</v>
      </c>
      <c r="N43" s="164">
        <f t="shared" si="20"/>
        <v>7.8188062983864555E-3</v>
      </c>
    </row>
    <row r="44" spans="1:14" x14ac:dyDescent="0.25">
      <c r="A44" s="1"/>
      <c r="B44" s="162" t="s">
        <v>116</v>
      </c>
      <c r="C44" s="163">
        <v>24796</v>
      </c>
      <c r="D44" s="163">
        <v>24509</v>
      </c>
      <c r="E44" s="163">
        <v>9971</v>
      </c>
      <c r="F44" s="163">
        <v>26572</v>
      </c>
      <c r="G44" s="163">
        <v>26572</v>
      </c>
      <c r="H44" s="163">
        <v>29856</v>
      </c>
      <c r="I44" s="163">
        <v>30263</v>
      </c>
      <c r="J44" s="165">
        <f t="shared" si="24"/>
        <v>1.3632100750267995E-2</v>
      </c>
      <c r="K44" s="164">
        <f t="shared" si="21"/>
        <v>0.23477090048553584</v>
      </c>
      <c r="L44" s="162">
        <f t="shared" si="22"/>
        <v>407</v>
      </c>
      <c r="M44" s="163">
        <f t="shared" si="23"/>
        <v>5754</v>
      </c>
      <c r="N44" s="164">
        <f t="shared" si="20"/>
        <v>5.5862065019139078E-3</v>
      </c>
    </row>
    <row r="45" spans="1:14" x14ac:dyDescent="0.25">
      <c r="A45" s="1"/>
      <c r="B45" s="162" t="s">
        <v>123</v>
      </c>
      <c r="C45" s="163">
        <v>60354</v>
      </c>
      <c r="D45" s="163">
        <v>57631</v>
      </c>
      <c r="E45" s="163">
        <v>15531</v>
      </c>
      <c r="F45" s="163">
        <v>61932</v>
      </c>
      <c r="G45" s="163">
        <v>61932</v>
      </c>
      <c r="H45" s="163">
        <v>59584</v>
      </c>
      <c r="I45" s="163">
        <v>61266</v>
      </c>
      <c r="J45" s="165">
        <f t="shared" si="24"/>
        <v>2.822905477980675E-2</v>
      </c>
      <c r="K45" s="164">
        <f t="shared" si="21"/>
        <v>6.3073692977737572E-2</v>
      </c>
      <c r="L45" s="162">
        <f t="shared" si="22"/>
        <v>1682</v>
      </c>
      <c r="M45" s="163">
        <f t="shared" si="23"/>
        <v>3635</v>
      </c>
      <c r="N45" s="164">
        <f t="shared" si="20"/>
        <v>1.1309008609399512E-2</v>
      </c>
    </row>
    <row r="46" spans="1:14" x14ac:dyDescent="0.25">
      <c r="A46" s="1"/>
      <c r="B46" s="162" t="s">
        <v>119</v>
      </c>
      <c r="C46" s="163">
        <v>43122</v>
      </c>
      <c r="D46" s="163">
        <v>40994</v>
      </c>
      <c r="E46" s="163">
        <v>17382</v>
      </c>
      <c r="F46" s="163">
        <v>38288</v>
      </c>
      <c r="G46" s="163">
        <v>38288</v>
      </c>
      <c r="H46" s="163">
        <v>44460</v>
      </c>
      <c r="I46" s="163">
        <v>45898</v>
      </c>
      <c r="J46" s="165">
        <f t="shared" si="24"/>
        <v>3.2343679712100837E-2</v>
      </c>
      <c r="K46" s="164">
        <f t="shared" si="21"/>
        <v>0.11962726252622335</v>
      </c>
      <c r="L46" s="162">
        <f t="shared" si="22"/>
        <v>1438</v>
      </c>
      <c r="M46" s="163">
        <f t="shared" si="23"/>
        <v>4904</v>
      </c>
      <c r="N46" s="164">
        <f t="shared" si="20"/>
        <v>8.4722501412564689E-3</v>
      </c>
    </row>
    <row r="47" spans="1:14" x14ac:dyDescent="0.25">
      <c r="A47" s="1"/>
      <c r="B47" s="162" t="s">
        <v>128</v>
      </c>
      <c r="C47" s="163">
        <v>25020</v>
      </c>
      <c r="D47" s="163">
        <v>25469</v>
      </c>
      <c r="E47" s="163">
        <v>12239</v>
      </c>
      <c r="F47" s="163">
        <v>20242</v>
      </c>
      <c r="G47" s="163">
        <v>20242</v>
      </c>
      <c r="H47" s="163">
        <v>21694</v>
      </c>
      <c r="I47" s="163">
        <v>20276</v>
      </c>
      <c r="J47" s="165">
        <f t="shared" si="24"/>
        <v>-6.5363695030884128E-2</v>
      </c>
      <c r="K47" s="164">
        <f t="shared" si="21"/>
        <v>-0.20389493109270096</v>
      </c>
      <c r="L47" s="162">
        <f t="shared" si="22"/>
        <v>-1418</v>
      </c>
      <c r="M47" s="163">
        <f t="shared" si="23"/>
        <v>-5193</v>
      </c>
      <c r="N47" s="164">
        <f t="shared" si="20"/>
        <v>3.7427195926645206E-3</v>
      </c>
    </row>
    <row r="48" spans="1:14" x14ac:dyDescent="0.25">
      <c r="A48" s="161" t="s">
        <v>144</v>
      </c>
      <c r="B48" s="162" t="s">
        <v>131</v>
      </c>
      <c r="C48" s="163">
        <v>43320</v>
      </c>
      <c r="D48" s="163">
        <v>37110</v>
      </c>
      <c r="E48" s="163">
        <v>20602</v>
      </c>
      <c r="F48" s="163">
        <v>17511</v>
      </c>
      <c r="G48" s="163">
        <v>17511</v>
      </c>
      <c r="H48" s="163">
        <v>21865</v>
      </c>
      <c r="I48" s="163">
        <v>22263</v>
      </c>
      <c r="J48" s="165">
        <f t="shared" si="24"/>
        <v>1.8202606906014163E-2</v>
      </c>
      <c r="K48" s="164">
        <f t="shared" si="21"/>
        <v>-0.40008084074373484</v>
      </c>
      <c r="L48" s="162">
        <f t="shared" si="22"/>
        <v>398</v>
      </c>
      <c r="M48" s="163">
        <f t="shared" si="23"/>
        <v>-14847</v>
      </c>
      <c r="N48" s="164">
        <f t="shared" si="20"/>
        <v>4.109497252490147E-3</v>
      </c>
    </row>
    <row r="49" spans="1:14" x14ac:dyDescent="0.25">
      <c r="A49" s="167" t="s">
        <v>145</v>
      </c>
      <c r="B49" s="168" t="s">
        <v>145</v>
      </c>
      <c r="C49" s="169">
        <f t="shared" ref="C49:I49" si="25">C41-SUM(C42:C48)</f>
        <v>302716</v>
      </c>
      <c r="D49" s="169">
        <f t="shared" si="25"/>
        <v>284648</v>
      </c>
      <c r="E49" s="169">
        <f t="shared" si="25"/>
        <v>104071</v>
      </c>
      <c r="F49" s="169">
        <f t="shared" ref="F49" si="26">F41-SUM(F42:F48)</f>
        <v>323376</v>
      </c>
      <c r="G49" s="169">
        <f t="shared" si="25"/>
        <v>323376</v>
      </c>
      <c r="H49" s="169">
        <f t="shared" si="25"/>
        <v>337486</v>
      </c>
      <c r="I49" s="169">
        <f t="shared" si="25"/>
        <v>359503</v>
      </c>
      <c r="J49" s="171">
        <f t="shared" si="24"/>
        <v>6.5238261735301561E-2</v>
      </c>
      <c r="K49" s="170">
        <f t="shared" si="21"/>
        <v>0.26297391866445574</v>
      </c>
      <c r="L49" s="168">
        <f>I49-H49</f>
        <v>22017</v>
      </c>
      <c r="M49" s="169">
        <f t="shared" si="23"/>
        <v>74855</v>
      </c>
      <c r="N49" s="170">
        <f t="shared" si="20"/>
        <v>6.6360175661948767E-2</v>
      </c>
    </row>
    <row r="50" spans="1:14" x14ac:dyDescent="0.25">
      <c r="A50" s="1"/>
      <c r="B50" s="153" t="s">
        <v>46</v>
      </c>
      <c r="C50" s="151"/>
      <c r="D50" s="151"/>
      <c r="E50" s="151"/>
      <c r="F50" s="151"/>
      <c r="G50" s="151"/>
      <c r="H50" s="151"/>
      <c r="I50" s="152"/>
      <c r="J50" s="152"/>
      <c r="K50" s="152"/>
      <c r="L50" s="152"/>
      <c r="M50" s="151"/>
      <c r="N50" s="151"/>
    </row>
    <row r="51" spans="1:14" x14ac:dyDescent="0.25">
      <c r="A51" s="1"/>
      <c r="B51" s="154" t="s">
        <v>68</v>
      </c>
      <c r="C51" s="176">
        <v>43187</v>
      </c>
      <c r="D51" s="176">
        <v>41878</v>
      </c>
      <c r="E51" s="176">
        <v>13612</v>
      </c>
      <c r="F51" s="176">
        <v>32334</v>
      </c>
      <c r="G51" s="176">
        <v>32334</v>
      </c>
      <c r="H51" s="176">
        <v>44536</v>
      </c>
      <c r="I51" s="176">
        <v>39815</v>
      </c>
      <c r="J51" s="177">
        <f>IFERROR(I51/H51-1,"-")</f>
        <v>-0.10600413148913235</v>
      </c>
      <c r="K51" s="177">
        <f>IFERROR(I51/D51-1,"-")</f>
        <v>-4.9262142413677878E-2</v>
      </c>
      <c r="L51" s="176">
        <f>I51-H51</f>
        <v>-4721</v>
      </c>
      <c r="M51" s="176">
        <f>I51-D51</f>
        <v>-2063</v>
      </c>
      <c r="N51" s="177">
        <f t="shared" ref="N51:N63" si="27">I51/I$9</f>
        <v>7.3493973457258773E-3</v>
      </c>
    </row>
    <row r="52" spans="1:14" x14ac:dyDescent="0.25">
      <c r="A52" s="1" t="s">
        <v>96</v>
      </c>
      <c r="B52" s="157" t="s">
        <v>97</v>
      </c>
      <c r="C52" s="158">
        <v>10516</v>
      </c>
      <c r="D52" s="158">
        <v>9886</v>
      </c>
      <c r="E52" s="158">
        <v>2402</v>
      </c>
      <c r="F52" s="158">
        <v>5175</v>
      </c>
      <c r="G52" s="158">
        <v>5175</v>
      </c>
      <c r="H52" s="158">
        <v>17966</v>
      </c>
      <c r="I52" s="158">
        <v>10177</v>
      </c>
      <c r="J52" s="160">
        <f>IFERROR(I52/H52-1,"-")</f>
        <v>-0.43354113325169763</v>
      </c>
      <c r="K52" s="159">
        <f t="shared" ref="K52:K63" si="28">IFERROR(I52/D52-1,"-")</f>
        <v>2.9435565446085388E-2</v>
      </c>
      <c r="L52" s="157">
        <f t="shared" ref="L52:L62" si="29">I52-H52</f>
        <v>-7789</v>
      </c>
      <c r="M52" s="158">
        <f t="shared" ref="M52:M63" si="30">I52-D52</f>
        <v>291</v>
      </c>
      <c r="N52" s="159">
        <f t="shared" si="27"/>
        <v>1.8785587539232012E-3</v>
      </c>
    </row>
    <row r="53" spans="1:14" x14ac:dyDescent="0.25">
      <c r="A53" s="161" t="s">
        <v>103</v>
      </c>
      <c r="B53" s="162" t="s">
        <v>103</v>
      </c>
      <c r="C53" s="163">
        <v>6610</v>
      </c>
      <c r="D53" s="163">
        <v>5485</v>
      </c>
      <c r="E53" s="163">
        <v>1731</v>
      </c>
      <c r="F53" s="163">
        <v>2622</v>
      </c>
      <c r="G53" s="163">
        <v>2622</v>
      </c>
      <c r="H53" s="163">
        <v>13158</v>
      </c>
      <c r="I53" s="163">
        <v>6850</v>
      </c>
      <c r="J53" s="165">
        <f>IFERROR(I53/H53-1,"-")</f>
        <v>-0.47940416476668191</v>
      </c>
      <c r="K53" s="164">
        <f t="shared" si="28"/>
        <v>0.24886052871467634</v>
      </c>
      <c r="L53" s="162">
        <f t="shared" si="29"/>
        <v>-6308</v>
      </c>
      <c r="M53" s="163">
        <f t="shared" si="30"/>
        <v>1365</v>
      </c>
      <c r="N53" s="164">
        <f t="shared" si="27"/>
        <v>1.2644322948190947E-3</v>
      </c>
    </row>
    <row r="54" spans="1:14" x14ac:dyDescent="0.25">
      <c r="A54" s="161" t="s">
        <v>100</v>
      </c>
      <c r="B54" s="162" t="s">
        <v>100</v>
      </c>
      <c r="C54" s="163">
        <v>3906</v>
      </c>
      <c r="D54" s="163">
        <v>4401</v>
      </c>
      <c r="E54" s="163">
        <v>671</v>
      </c>
      <c r="F54" s="163">
        <v>2553</v>
      </c>
      <c r="G54" s="163">
        <v>2553</v>
      </c>
      <c r="H54" s="163">
        <v>4808</v>
      </c>
      <c r="I54" s="163">
        <v>3327</v>
      </c>
      <c r="J54" s="165">
        <f>IFERROR(I54/H54-1,"-")</f>
        <v>-0.30802828618968381</v>
      </c>
      <c r="K54" s="164">
        <f t="shared" si="28"/>
        <v>-0.2440354464894342</v>
      </c>
      <c r="L54" s="162">
        <f t="shared" si="29"/>
        <v>-1481</v>
      </c>
      <c r="M54" s="163">
        <f t="shared" si="30"/>
        <v>-1074</v>
      </c>
      <c r="N54" s="164">
        <f t="shared" si="27"/>
        <v>6.1412645910410629E-4</v>
      </c>
    </row>
    <row r="55" spans="1:14" x14ac:dyDescent="0.25">
      <c r="A55" s="1"/>
      <c r="B55" s="157" t="s">
        <v>107</v>
      </c>
      <c r="C55" s="158">
        <v>32671</v>
      </c>
      <c r="D55" s="158">
        <v>31992</v>
      </c>
      <c r="E55" s="158">
        <v>11210</v>
      </c>
      <c r="F55" s="158">
        <v>27159</v>
      </c>
      <c r="G55" s="158">
        <v>27159</v>
      </c>
      <c r="H55" s="158">
        <v>26570</v>
      </c>
      <c r="I55" s="158">
        <v>29638</v>
      </c>
      <c r="J55" s="160">
        <f>IFERROR(I55/H55-1,"-")</f>
        <v>0.11546857357922469</v>
      </c>
      <c r="K55" s="159">
        <f t="shared" si="28"/>
        <v>-7.3580895223805953E-2</v>
      </c>
      <c r="L55" s="157">
        <f t="shared" si="29"/>
        <v>3068</v>
      </c>
      <c r="M55" s="158">
        <f t="shared" si="30"/>
        <v>-2354</v>
      </c>
      <c r="N55" s="159">
        <f t="shared" si="27"/>
        <v>5.4708385918026759E-3</v>
      </c>
    </row>
    <row r="56" spans="1:14" s="56" customFormat="1" x14ac:dyDescent="0.25">
      <c r="B56" s="162" t="s">
        <v>110</v>
      </c>
      <c r="C56" s="163">
        <v>9714</v>
      </c>
      <c r="D56" s="163">
        <v>10157</v>
      </c>
      <c r="E56" s="163">
        <v>3710</v>
      </c>
      <c r="F56" s="163">
        <v>9995</v>
      </c>
      <c r="G56" s="163">
        <v>9995</v>
      </c>
      <c r="H56" s="163">
        <v>8762</v>
      </c>
      <c r="I56" s="163">
        <v>10740</v>
      </c>
      <c r="J56" s="165">
        <f t="shared" ref="J56:J63" si="31">IFERROR(I56/H56-1,"-")</f>
        <v>0.22574754622232374</v>
      </c>
      <c r="K56" s="164">
        <f t="shared" si="28"/>
        <v>5.7398838239637762E-2</v>
      </c>
      <c r="L56" s="162">
        <f t="shared" si="29"/>
        <v>1978</v>
      </c>
      <c r="M56" s="163">
        <f t="shared" si="30"/>
        <v>583</v>
      </c>
      <c r="N56" s="164">
        <f t="shared" si="27"/>
        <v>1.9824821673513982E-3</v>
      </c>
    </row>
    <row r="57" spans="1:14" s="56" customFormat="1" x14ac:dyDescent="0.25">
      <c r="B57" s="162" t="s">
        <v>113</v>
      </c>
      <c r="C57" s="163">
        <v>10880</v>
      </c>
      <c r="D57" s="163">
        <v>8747</v>
      </c>
      <c r="E57" s="163">
        <v>2898</v>
      </c>
      <c r="F57" s="163">
        <v>5969</v>
      </c>
      <c r="G57" s="163">
        <v>5969</v>
      </c>
      <c r="H57" s="163">
        <v>4825</v>
      </c>
      <c r="I57" s="163">
        <v>5852</v>
      </c>
      <c r="J57" s="165">
        <f t="shared" si="31"/>
        <v>0.21284974093264242</v>
      </c>
      <c r="K57" s="164">
        <f t="shared" si="28"/>
        <v>-0.33097061849777065</v>
      </c>
      <c r="L57" s="162">
        <f t="shared" si="29"/>
        <v>1027</v>
      </c>
      <c r="M57" s="163">
        <f t="shared" si="30"/>
        <v>-2895</v>
      </c>
      <c r="N57" s="164">
        <f t="shared" si="27"/>
        <v>1.0802128159534807E-3</v>
      </c>
    </row>
    <row r="58" spans="1:14" x14ac:dyDescent="0.25">
      <c r="A58" s="1"/>
      <c r="B58" s="162" t="s">
        <v>116</v>
      </c>
      <c r="C58" s="163">
        <v>1836</v>
      </c>
      <c r="D58" s="163">
        <v>2047</v>
      </c>
      <c r="E58" s="163">
        <v>536</v>
      </c>
      <c r="F58" s="163">
        <v>2207</v>
      </c>
      <c r="G58" s="163">
        <v>2207</v>
      </c>
      <c r="H58" s="163">
        <v>2505</v>
      </c>
      <c r="I58" s="163">
        <v>2062</v>
      </c>
      <c r="J58" s="165">
        <f t="shared" si="31"/>
        <v>-0.17684630738522955</v>
      </c>
      <c r="K58" s="164">
        <f t="shared" si="28"/>
        <v>7.3277967757694462E-3</v>
      </c>
      <c r="L58" s="162">
        <f t="shared" si="29"/>
        <v>-443</v>
      </c>
      <c r="M58" s="163">
        <f t="shared" si="30"/>
        <v>15</v>
      </c>
      <c r="N58" s="164">
        <f t="shared" si="27"/>
        <v>3.8062180903897426E-4</v>
      </c>
    </row>
    <row r="59" spans="1:14" x14ac:dyDescent="0.25">
      <c r="A59" s="1"/>
      <c r="B59" s="162" t="s">
        <v>123</v>
      </c>
      <c r="C59" s="163">
        <v>613</v>
      </c>
      <c r="D59" s="163">
        <v>747</v>
      </c>
      <c r="E59" s="163">
        <v>262</v>
      </c>
      <c r="F59" s="163">
        <v>767</v>
      </c>
      <c r="G59" s="163">
        <v>767</v>
      </c>
      <c r="H59" s="163">
        <v>633</v>
      </c>
      <c r="I59" s="163">
        <v>983</v>
      </c>
      <c r="J59" s="165">
        <f t="shared" si="31"/>
        <v>0.55292259083728279</v>
      </c>
      <c r="K59" s="164">
        <f t="shared" si="28"/>
        <v>0.31593038821954478</v>
      </c>
      <c r="L59" s="162">
        <f t="shared" si="29"/>
        <v>350</v>
      </c>
      <c r="M59" s="163">
        <f t="shared" si="30"/>
        <v>236</v>
      </c>
      <c r="N59" s="164">
        <f t="shared" si="27"/>
        <v>1.8145064902294457E-4</v>
      </c>
    </row>
    <row r="60" spans="1:14" x14ac:dyDescent="0.25">
      <c r="A60" s="1"/>
      <c r="B60" s="162" t="s">
        <v>119</v>
      </c>
      <c r="C60" s="163">
        <v>600</v>
      </c>
      <c r="D60" s="163">
        <v>712</v>
      </c>
      <c r="E60" s="163">
        <v>243</v>
      </c>
      <c r="F60" s="163">
        <v>597</v>
      </c>
      <c r="G60" s="163">
        <v>597</v>
      </c>
      <c r="H60" s="163">
        <v>586</v>
      </c>
      <c r="I60" s="163">
        <v>660</v>
      </c>
      <c r="J60" s="165">
        <f t="shared" si="31"/>
        <v>0.12627986348122877</v>
      </c>
      <c r="K60" s="164">
        <f t="shared" si="28"/>
        <v>-7.3033707865168496E-2</v>
      </c>
      <c r="L60" s="162">
        <f t="shared" si="29"/>
        <v>74</v>
      </c>
      <c r="M60" s="163">
        <f t="shared" si="30"/>
        <v>-52</v>
      </c>
      <c r="N60" s="164">
        <f t="shared" si="27"/>
        <v>1.2182851307746022E-4</v>
      </c>
    </row>
    <row r="61" spans="1:14" x14ac:dyDescent="0.25">
      <c r="A61" s="1"/>
      <c r="B61" s="162" t="s">
        <v>128</v>
      </c>
      <c r="C61" s="163">
        <v>288</v>
      </c>
      <c r="D61" s="163">
        <v>211</v>
      </c>
      <c r="E61" s="163">
        <v>147</v>
      </c>
      <c r="F61" s="163">
        <v>84</v>
      </c>
      <c r="G61" s="163">
        <v>84</v>
      </c>
      <c r="H61" s="163">
        <v>199</v>
      </c>
      <c r="I61" s="163">
        <v>115</v>
      </c>
      <c r="J61" s="165">
        <f t="shared" si="31"/>
        <v>-0.42211055276381915</v>
      </c>
      <c r="K61" s="164">
        <f t="shared" si="28"/>
        <v>-0.45497630331753558</v>
      </c>
      <c r="L61" s="162">
        <f t="shared" si="29"/>
        <v>-84</v>
      </c>
      <c r="M61" s="163">
        <f t="shared" si="30"/>
        <v>-96</v>
      </c>
      <c r="N61" s="164">
        <f t="shared" si="27"/>
        <v>2.1227695460466554E-5</v>
      </c>
    </row>
    <row r="62" spans="1:14" x14ac:dyDescent="0.25">
      <c r="A62" s="161" t="s">
        <v>144</v>
      </c>
      <c r="B62" s="162" t="s">
        <v>131</v>
      </c>
      <c r="C62" s="163">
        <v>337</v>
      </c>
      <c r="D62" s="163">
        <v>367</v>
      </c>
      <c r="E62" s="163">
        <v>259</v>
      </c>
      <c r="F62" s="163">
        <v>116</v>
      </c>
      <c r="G62" s="163">
        <v>116</v>
      </c>
      <c r="H62" s="163">
        <v>177</v>
      </c>
      <c r="I62" s="163">
        <v>115</v>
      </c>
      <c r="J62" s="165">
        <f t="shared" si="31"/>
        <v>-0.35028248587570621</v>
      </c>
      <c r="K62" s="164">
        <f t="shared" si="28"/>
        <v>-0.68664850136239775</v>
      </c>
      <c r="L62" s="162">
        <f t="shared" si="29"/>
        <v>-62</v>
      </c>
      <c r="M62" s="163">
        <f t="shared" si="30"/>
        <v>-252</v>
      </c>
      <c r="N62" s="164">
        <f t="shared" si="27"/>
        <v>2.1227695460466554E-5</v>
      </c>
    </row>
    <row r="63" spans="1:14" x14ac:dyDescent="0.25">
      <c r="A63" s="167" t="s">
        <v>145</v>
      </c>
      <c r="B63" s="168" t="s">
        <v>145</v>
      </c>
      <c r="C63" s="169">
        <f t="shared" ref="C63:I63" si="32">C55-SUM(C56:C62)</f>
        <v>8403</v>
      </c>
      <c r="D63" s="169">
        <f t="shared" si="32"/>
        <v>9004</v>
      </c>
      <c r="E63" s="169">
        <f t="shared" si="32"/>
        <v>3155</v>
      </c>
      <c r="F63" s="169">
        <f t="shared" ref="F63" si="33">F55-SUM(F56:F62)</f>
        <v>7424</v>
      </c>
      <c r="G63" s="169">
        <f t="shared" si="32"/>
        <v>7424</v>
      </c>
      <c r="H63" s="169">
        <f t="shared" si="32"/>
        <v>8883</v>
      </c>
      <c r="I63" s="169">
        <f t="shared" si="32"/>
        <v>9111</v>
      </c>
      <c r="J63" s="171">
        <f t="shared" si="31"/>
        <v>2.5667004390408588E-2</v>
      </c>
      <c r="K63" s="170">
        <f t="shared" si="28"/>
        <v>1.1883607285650744E-2</v>
      </c>
      <c r="L63" s="168">
        <f>I63-H63</f>
        <v>228</v>
      </c>
      <c r="M63" s="169">
        <f t="shared" si="30"/>
        <v>107</v>
      </c>
      <c r="N63" s="170">
        <f t="shared" si="27"/>
        <v>1.6817872464374851E-3</v>
      </c>
    </row>
    <row r="64" spans="1:14" x14ac:dyDescent="0.25">
      <c r="A64" s="1"/>
      <c r="B64" s="153" t="s">
        <v>47</v>
      </c>
      <c r="C64" s="151"/>
      <c r="D64" s="151"/>
      <c r="E64" s="151"/>
      <c r="F64" s="151"/>
      <c r="G64" s="151"/>
      <c r="H64" s="151"/>
      <c r="I64" s="152"/>
      <c r="J64" s="152"/>
      <c r="K64" s="152"/>
      <c r="L64" s="152"/>
      <c r="M64" s="151"/>
      <c r="N64" s="151"/>
    </row>
    <row r="65" spans="1:14" x14ac:dyDescent="0.25">
      <c r="A65" s="1"/>
      <c r="B65" s="154" t="s">
        <v>68</v>
      </c>
      <c r="C65" s="176">
        <v>136223</v>
      </c>
      <c r="D65" s="176">
        <v>135240</v>
      </c>
      <c r="E65" s="176">
        <v>48337</v>
      </c>
      <c r="F65" s="176">
        <v>154928</v>
      </c>
      <c r="G65" s="176">
        <v>154928</v>
      </c>
      <c r="H65" s="176">
        <v>178758</v>
      </c>
      <c r="I65" s="176">
        <v>231699</v>
      </c>
      <c r="J65" s="177">
        <f>IFERROR(I65/H65-1,"-")</f>
        <v>0.29616017185244847</v>
      </c>
      <c r="K65" s="177">
        <f>IFERROR(I65/D65-1,"-")</f>
        <v>0.71324312333629103</v>
      </c>
      <c r="L65" s="176">
        <f>I65-H65</f>
        <v>52941</v>
      </c>
      <c r="M65" s="176">
        <f>I65-D65</f>
        <v>96459</v>
      </c>
      <c r="N65" s="177">
        <f t="shared" ref="N65:N77" si="34">I65/I$9</f>
        <v>4.276900704777948E-2</v>
      </c>
    </row>
    <row r="66" spans="1:14" x14ac:dyDescent="0.25">
      <c r="A66" s="1" t="s">
        <v>96</v>
      </c>
      <c r="B66" s="157" t="s">
        <v>97</v>
      </c>
      <c r="C66" s="158">
        <v>34761</v>
      </c>
      <c r="D66" s="158">
        <v>40983</v>
      </c>
      <c r="E66" s="158">
        <v>22067</v>
      </c>
      <c r="F66" s="158">
        <v>33212</v>
      </c>
      <c r="G66" s="158">
        <v>33212</v>
      </c>
      <c r="H66" s="158">
        <v>45057</v>
      </c>
      <c r="I66" s="158">
        <v>59678</v>
      </c>
      <c r="J66" s="160">
        <f>IFERROR(I66/H66-1,"-")</f>
        <v>0.32450007767938382</v>
      </c>
      <c r="K66" s="159">
        <f t="shared" ref="K66:K77" si="35">IFERROR(I66/D66-1,"-")</f>
        <v>0.45616475123831823</v>
      </c>
      <c r="L66" s="157">
        <f t="shared" ref="L66:L76" si="36">I66-H66</f>
        <v>14621</v>
      </c>
      <c r="M66" s="158">
        <f t="shared" ref="M66:M77" si="37">I66-D66</f>
        <v>18695</v>
      </c>
      <c r="N66" s="159">
        <f t="shared" si="34"/>
        <v>1.1015881823388897E-2</v>
      </c>
    </row>
    <row r="67" spans="1:14" x14ac:dyDescent="0.25">
      <c r="A67" s="161" t="s">
        <v>103</v>
      </c>
      <c r="B67" s="162" t="s">
        <v>103</v>
      </c>
      <c r="C67" s="163">
        <v>19481</v>
      </c>
      <c r="D67" s="163">
        <v>22092</v>
      </c>
      <c r="E67" s="163">
        <v>7735</v>
      </c>
      <c r="F67" s="163">
        <v>24567</v>
      </c>
      <c r="G67" s="163">
        <v>24567</v>
      </c>
      <c r="H67" s="163">
        <v>30531</v>
      </c>
      <c r="I67" s="163">
        <v>35882</v>
      </c>
      <c r="J67" s="165">
        <f>IFERROR(I67/H67-1,"-")</f>
        <v>0.17526448527725913</v>
      </c>
      <c r="K67" s="164">
        <f t="shared" si="35"/>
        <v>0.62420785804816226</v>
      </c>
      <c r="L67" s="162">
        <f t="shared" si="36"/>
        <v>5351</v>
      </c>
      <c r="M67" s="163">
        <f t="shared" si="37"/>
        <v>13790</v>
      </c>
      <c r="N67" s="164">
        <f t="shared" si="34"/>
        <v>6.6234101609779208E-3</v>
      </c>
    </row>
    <row r="68" spans="1:14" x14ac:dyDescent="0.25">
      <c r="A68" s="161" t="s">
        <v>100</v>
      </c>
      <c r="B68" s="162" t="s">
        <v>100</v>
      </c>
      <c r="C68" s="163">
        <v>15280</v>
      </c>
      <c r="D68" s="163">
        <v>18891</v>
      </c>
      <c r="E68" s="163">
        <v>14332</v>
      </c>
      <c r="F68" s="163">
        <v>8645</v>
      </c>
      <c r="G68" s="163">
        <v>8645</v>
      </c>
      <c r="H68" s="163">
        <v>14526</v>
      </c>
      <c r="I68" s="163">
        <v>23796</v>
      </c>
      <c r="J68" s="165">
        <f>IFERROR(I68/H68-1,"-")</f>
        <v>0.63816604708798019</v>
      </c>
      <c r="K68" s="164">
        <f t="shared" si="35"/>
        <v>0.25964745116722243</v>
      </c>
      <c r="L68" s="162">
        <f t="shared" si="36"/>
        <v>9270</v>
      </c>
      <c r="M68" s="163">
        <f t="shared" si="37"/>
        <v>4905</v>
      </c>
      <c r="N68" s="164">
        <f t="shared" si="34"/>
        <v>4.3924716624109753E-3</v>
      </c>
    </row>
    <row r="69" spans="1:14" x14ac:dyDescent="0.25">
      <c r="A69" s="1"/>
      <c r="B69" s="157" t="s">
        <v>107</v>
      </c>
      <c r="C69" s="158">
        <v>101462</v>
      </c>
      <c r="D69" s="158">
        <v>94257</v>
      </c>
      <c r="E69" s="158">
        <v>26270</v>
      </c>
      <c r="F69" s="158">
        <v>121716</v>
      </c>
      <c r="G69" s="158">
        <v>121716</v>
      </c>
      <c r="H69" s="158">
        <v>133701</v>
      </c>
      <c r="I69" s="158">
        <v>172021</v>
      </c>
      <c r="J69" s="160">
        <f>IFERROR(I69/H69-1,"-")</f>
        <v>0.28660967382442903</v>
      </c>
      <c r="K69" s="159">
        <f t="shared" si="35"/>
        <v>0.82502095335094472</v>
      </c>
      <c r="L69" s="157">
        <f t="shared" si="36"/>
        <v>38320</v>
      </c>
      <c r="M69" s="158">
        <f t="shared" si="37"/>
        <v>77764</v>
      </c>
      <c r="N69" s="159">
        <f t="shared" si="34"/>
        <v>3.1753125224390583E-2</v>
      </c>
    </row>
    <row r="70" spans="1:14" s="56" customFormat="1" x14ac:dyDescent="0.25">
      <c r="B70" s="162" t="s">
        <v>110</v>
      </c>
      <c r="C70" s="163">
        <v>46533</v>
      </c>
      <c r="D70" s="163">
        <v>40780</v>
      </c>
      <c r="E70" s="163">
        <v>10014</v>
      </c>
      <c r="F70" s="163">
        <v>57290</v>
      </c>
      <c r="G70" s="163">
        <v>57290</v>
      </c>
      <c r="H70" s="163">
        <v>48659</v>
      </c>
      <c r="I70" s="163">
        <v>73362</v>
      </c>
      <c r="J70" s="165">
        <f t="shared" ref="J70:J77" si="38">IFERROR(I70/H70-1,"-")</f>
        <v>0.50767586674613119</v>
      </c>
      <c r="K70" s="164">
        <f t="shared" si="35"/>
        <v>0.79897008337420306</v>
      </c>
      <c r="L70" s="162">
        <f t="shared" si="36"/>
        <v>24703</v>
      </c>
      <c r="M70" s="163">
        <f t="shared" si="37"/>
        <v>32582</v>
      </c>
      <c r="N70" s="164">
        <f t="shared" si="34"/>
        <v>1.3541792994528238E-2</v>
      </c>
    </row>
    <row r="71" spans="1:14" s="56" customFormat="1" x14ac:dyDescent="0.25">
      <c r="B71" s="162" t="s">
        <v>113</v>
      </c>
      <c r="C71" s="163">
        <v>13995</v>
      </c>
      <c r="D71" s="163">
        <v>11799</v>
      </c>
      <c r="E71" s="163">
        <v>3271</v>
      </c>
      <c r="F71" s="163">
        <v>7628</v>
      </c>
      <c r="G71" s="163">
        <v>7628</v>
      </c>
      <c r="H71" s="163">
        <v>9458</v>
      </c>
      <c r="I71" s="163">
        <v>9775</v>
      </c>
      <c r="J71" s="165">
        <f t="shared" si="38"/>
        <v>3.3516599703954375E-2</v>
      </c>
      <c r="K71" s="164">
        <f t="shared" si="35"/>
        <v>-0.17153996101364521</v>
      </c>
      <c r="L71" s="162">
        <f t="shared" si="36"/>
        <v>317</v>
      </c>
      <c r="M71" s="163">
        <f t="shared" si="37"/>
        <v>-2024</v>
      </c>
      <c r="N71" s="164">
        <f t="shared" si="34"/>
        <v>1.8043541141396571E-3</v>
      </c>
    </row>
    <row r="72" spans="1:14" x14ac:dyDescent="0.25">
      <c r="A72" s="1"/>
      <c r="B72" s="162" t="s">
        <v>116</v>
      </c>
      <c r="C72" s="163">
        <v>6565</v>
      </c>
      <c r="D72" s="163">
        <v>10855</v>
      </c>
      <c r="E72" s="163">
        <v>3309</v>
      </c>
      <c r="F72" s="163">
        <v>16897</v>
      </c>
      <c r="G72" s="163">
        <v>16897</v>
      </c>
      <c r="H72" s="163">
        <v>17324</v>
      </c>
      <c r="I72" s="163">
        <v>21283</v>
      </c>
      <c r="J72" s="165">
        <f t="shared" si="38"/>
        <v>0.22852689909951507</v>
      </c>
      <c r="K72" s="164">
        <f t="shared" si="35"/>
        <v>0.96066328880700147</v>
      </c>
      <c r="L72" s="162">
        <f t="shared" si="36"/>
        <v>3959</v>
      </c>
      <c r="M72" s="163">
        <f t="shared" si="37"/>
        <v>10428</v>
      </c>
      <c r="N72" s="164">
        <f t="shared" si="34"/>
        <v>3.9286003694357363E-3</v>
      </c>
    </row>
    <row r="73" spans="1:14" x14ac:dyDescent="0.25">
      <c r="A73" s="1"/>
      <c r="B73" s="162" t="s">
        <v>123</v>
      </c>
      <c r="C73" s="163">
        <v>2357</v>
      </c>
      <c r="D73" s="163">
        <v>1783</v>
      </c>
      <c r="E73" s="163">
        <v>303</v>
      </c>
      <c r="F73" s="163">
        <v>3247</v>
      </c>
      <c r="G73" s="163">
        <v>3247</v>
      </c>
      <c r="H73" s="163">
        <v>4008</v>
      </c>
      <c r="I73" s="163">
        <v>6723</v>
      </c>
      <c r="J73" s="165">
        <f t="shared" si="38"/>
        <v>0.67739520958083843</v>
      </c>
      <c r="K73" s="164">
        <f t="shared" si="35"/>
        <v>2.7706113292204151</v>
      </c>
      <c r="L73" s="162">
        <f t="shared" si="36"/>
        <v>2715</v>
      </c>
      <c r="M73" s="163">
        <f t="shared" si="37"/>
        <v>4940</v>
      </c>
      <c r="N73" s="164">
        <f t="shared" si="34"/>
        <v>1.2409895354844925E-3</v>
      </c>
    </row>
    <row r="74" spans="1:14" x14ac:dyDescent="0.25">
      <c r="A74" s="1"/>
      <c r="B74" s="162" t="s">
        <v>119</v>
      </c>
      <c r="C74" s="163">
        <v>2829</v>
      </c>
      <c r="D74" s="163">
        <v>2137</v>
      </c>
      <c r="E74" s="163">
        <v>1049</v>
      </c>
      <c r="F74" s="163">
        <v>3254</v>
      </c>
      <c r="G74" s="163">
        <v>3254</v>
      </c>
      <c r="H74" s="163">
        <v>2822</v>
      </c>
      <c r="I74" s="163">
        <v>4267</v>
      </c>
      <c r="J74" s="165">
        <f t="shared" si="38"/>
        <v>0.51204819277108427</v>
      </c>
      <c r="K74" s="164">
        <f t="shared" si="35"/>
        <v>0.9967243799719232</v>
      </c>
      <c r="L74" s="162">
        <f t="shared" si="36"/>
        <v>1445</v>
      </c>
      <c r="M74" s="163">
        <f t="shared" si="37"/>
        <v>2130</v>
      </c>
      <c r="N74" s="164">
        <f t="shared" si="34"/>
        <v>7.8763979591139823E-4</v>
      </c>
    </row>
    <row r="75" spans="1:14" x14ac:dyDescent="0.25">
      <c r="A75" s="1"/>
      <c r="B75" s="162" t="s">
        <v>128</v>
      </c>
      <c r="C75" s="163">
        <v>1156</v>
      </c>
      <c r="D75" s="163">
        <v>1797</v>
      </c>
      <c r="E75" s="163">
        <v>835</v>
      </c>
      <c r="F75" s="163">
        <v>1819</v>
      </c>
      <c r="G75" s="163">
        <v>1819</v>
      </c>
      <c r="H75" s="163">
        <v>4234</v>
      </c>
      <c r="I75" s="163">
        <v>3124</v>
      </c>
      <c r="J75" s="165">
        <f t="shared" si="38"/>
        <v>-0.26216343882853099</v>
      </c>
      <c r="K75" s="164">
        <f t="shared" si="35"/>
        <v>0.73845297718419589</v>
      </c>
      <c r="L75" s="162">
        <f t="shared" si="36"/>
        <v>-1110</v>
      </c>
      <c r="M75" s="163">
        <f t="shared" si="37"/>
        <v>1327</v>
      </c>
      <c r="N75" s="164">
        <f t="shared" si="34"/>
        <v>5.7665496189997841E-4</v>
      </c>
    </row>
    <row r="76" spans="1:14" x14ac:dyDescent="0.25">
      <c r="A76" s="161" t="s">
        <v>144</v>
      </c>
      <c r="B76" s="162" t="s">
        <v>131</v>
      </c>
      <c r="C76" s="163">
        <v>2184</v>
      </c>
      <c r="D76" s="163">
        <v>1872</v>
      </c>
      <c r="E76" s="163">
        <v>1047</v>
      </c>
      <c r="F76" s="163">
        <v>557</v>
      </c>
      <c r="G76" s="163">
        <v>557</v>
      </c>
      <c r="H76" s="163">
        <v>1200</v>
      </c>
      <c r="I76" s="163">
        <v>2268</v>
      </c>
      <c r="J76" s="165">
        <f t="shared" si="38"/>
        <v>0.8899999999999999</v>
      </c>
      <c r="K76" s="164">
        <f t="shared" si="35"/>
        <v>0.21153846153846145</v>
      </c>
      <c r="L76" s="162">
        <f t="shared" si="36"/>
        <v>1068</v>
      </c>
      <c r="M76" s="163">
        <f t="shared" si="37"/>
        <v>396</v>
      </c>
      <c r="N76" s="164">
        <f t="shared" si="34"/>
        <v>4.1864707221163605E-4</v>
      </c>
    </row>
    <row r="77" spans="1:14" x14ac:dyDescent="0.25">
      <c r="A77" s="167" t="s">
        <v>145</v>
      </c>
      <c r="B77" s="168" t="s">
        <v>145</v>
      </c>
      <c r="C77" s="169">
        <f t="shared" ref="C77:I77" si="39">C69-SUM(C70:C76)</f>
        <v>25843</v>
      </c>
      <c r="D77" s="169">
        <f t="shared" si="39"/>
        <v>23234</v>
      </c>
      <c r="E77" s="169">
        <f t="shared" si="39"/>
        <v>6442</v>
      </c>
      <c r="F77" s="169">
        <f t="shared" ref="F77" si="40">F69-SUM(F70:F76)</f>
        <v>31024</v>
      </c>
      <c r="G77" s="169">
        <f t="shared" si="39"/>
        <v>31024</v>
      </c>
      <c r="H77" s="169">
        <f t="shared" si="39"/>
        <v>45996</v>
      </c>
      <c r="I77" s="169">
        <f t="shared" si="39"/>
        <v>51219</v>
      </c>
      <c r="J77" s="171">
        <f t="shared" si="38"/>
        <v>0.11355335246543174</v>
      </c>
      <c r="K77" s="170">
        <f t="shared" si="35"/>
        <v>1.2044848067487304</v>
      </c>
      <c r="L77" s="168">
        <f>I77-H77</f>
        <v>5223</v>
      </c>
      <c r="M77" s="169">
        <f t="shared" si="37"/>
        <v>27985</v>
      </c>
      <c r="N77" s="170">
        <f t="shared" si="34"/>
        <v>9.4544463807794479E-3</v>
      </c>
    </row>
    <row r="78" spans="1:14" x14ac:dyDescent="0.25">
      <c r="A78" s="1"/>
      <c r="B78" s="153" t="s">
        <v>48</v>
      </c>
      <c r="C78" s="151"/>
      <c r="D78" s="151"/>
      <c r="E78" s="151"/>
      <c r="F78" s="151"/>
      <c r="G78" s="151"/>
      <c r="H78" s="151"/>
      <c r="I78" s="152"/>
      <c r="J78" s="152"/>
      <c r="K78" s="152"/>
      <c r="L78" s="152"/>
      <c r="M78" s="151"/>
      <c r="N78" s="151"/>
    </row>
    <row r="79" spans="1:14" x14ac:dyDescent="0.25">
      <c r="A79" s="1"/>
      <c r="B79" s="154" t="s">
        <v>68</v>
      </c>
      <c r="C79" s="176">
        <v>822167</v>
      </c>
      <c r="D79" s="176">
        <v>786209</v>
      </c>
      <c r="E79" s="176">
        <v>242595</v>
      </c>
      <c r="F79" s="176">
        <v>677880</v>
      </c>
      <c r="G79" s="176">
        <v>677880</v>
      </c>
      <c r="H79" s="176">
        <v>780881</v>
      </c>
      <c r="I79" s="176">
        <v>898868</v>
      </c>
      <c r="J79" s="177">
        <f>IFERROR(I79/H79-1,"-")</f>
        <v>0.15109472506054056</v>
      </c>
      <c r="K79" s="177">
        <f>IFERROR(I79/D79-1,"-")</f>
        <v>0.14329395873107531</v>
      </c>
      <c r="L79" s="176">
        <f>I79-H79</f>
        <v>117987</v>
      </c>
      <c r="M79" s="176">
        <f>I79-D79</f>
        <v>112659</v>
      </c>
      <c r="N79" s="177">
        <f t="shared" ref="N79:N91" si="41">I79/I$9</f>
        <v>0.16592083620137957</v>
      </c>
    </row>
    <row r="80" spans="1:14" x14ac:dyDescent="0.25">
      <c r="A80" s="1" t="s">
        <v>96</v>
      </c>
      <c r="B80" s="157" t="s">
        <v>97</v>
      </c>
      <c r="C80" s="158">
        <v>358484</v>
      </c>
      <c r="D80" s="158">
        <v>348498</v>
      </c>
      <c r="E80" s="158">
        <v>97710</v>
      </c>
      <c r="F80" s="158">
        <v>331428</v>
      </c>
      <c r="G80" s="158">
        <v>331428</v>
      </c>
      <c r="H80" s="158">
        <v>340825</v>
      </c>
      <c r="I80" s="158">
        <v>368926</v>
      </c>
      <c r="J80" s="160">
        <f>IFERROR(I80/H80-1,"-")</f>
        <v>8.2449937651287275E-2</v>
      </c>
      <c r="K80" s="159">
        <f t="shared" ref="K80:K91" si="42">IFERROR(I80/D80-1,"-")</f>
        <v>5.8617266096218534E-2</v>
      </c>
      <c r="L80" s="157">
        <f t="shared" ref="L80:L90" si="43">I80-H80</f>
        <v>28101</v>
      </c>
      <c r="M80" s="158">
        <f t="shared" ref="M80:M91" si="44">I80-D80</f>
        <v>20428</v>
      </c>
      <c r="N80" s="159">
        <f t="shared" si="41"/>
        <v>6.8099554569113777E-2</v>
      </c>
    </row>
    <row r="81" spans="1:14" x14ac:dyDescent="0.25">
      <c r="A81" s="161" t="s">
        <v>103</v>
      </c>
      <c r="B81" s="162" t="s">
        <v>103</v>
      </c>
      <c r="C81" s="163">
        <v>87965</v>
      </c>
      <c r="D81" s="163">
        <v>65778</v>
      </c>
      <c r="E81" s="163">
        <v>21899</v>
      </c>
      <c r="F81" s="163">
        <v>90250</v>
      </c>
      <c r="G81" s="163">
        <v>90250</v>
      </c>
      <c r="H81" s="163">
        <v>87831</v>
      </c>
      <c r="I81" s="163">
        <v>99114</v>
      </c>
      <c r="J81" s="165">
        <f>IFERROR(I81/H81-1,"-")</f>
        <v>0.12846261570516115</v>
      </c>
      <c r="K81" s="164">
        <f t="shared" si="42"/>
        <v>0.50679558515005008</v>
      </c>
      <c r="L81" s="162">
        <f t="shared" si="43"/>
        <v>11283</v>
      </c>
      <c r="M81" s="163">
        <f t="shared" si="44"/>
        <v>33336</v>
      </c>
      <c r="N81" s="164">
        <f t="shared" si="41"/>
        <v>1.8295320068423323E-2</v>
      </c>
    </row>
    <row r="82" spans="1:14" x14ac:dyDescent="0.25">
      <c r="A82" s="161" t="s">
        <v>100</v>
      </c>
      <c r="B82" s="162" t="s">
        <v>100</v>
      </c>
      <c r="C82" s="163">
        <v>270519</v>
      </c>
      <c r="D82" s="163">
        <v>282720</v>
      </c>
      <c r="E82" s="163">
        <v>75811</v>
      </c>
      <c r="F82" s="163">
        <v>241178</v>
      </c>
      <c r="G82" s="163">
        <v>241178</v>
      </c>
      <c r="H82" s="163">
        <v>252994</v>
      </c>
      <c r="I82" s="163">
        <v>269812</v>
      </c>
      <c r="J82" s="165">
        <f>IFERROR(I82/H82-1,"-")</f>
        <v>6.6475884803592233E-2</v>
      </c>
      <c r="K82" s="164">
        <f t="shared" si="42"/>
        <v>-4.5656479909451098E-2</v>
      </c>
      <c r="L82" s="162">
        <f t="shared" si="43"/>
        <v>16818</v>
      </c>
      <c r="M82" s="163">
        <f t="shared" si="44"/>
        <v>-12908</v>
      </c>
      <c r="N82" s="164">
        <f t="shared" si="41"/>
        <v>4.9804234500690457E-2</v>
      </c>
    </row>
    <row r="83" spans="1:14" x14ac:dyDescent="0.25">
      <c r="A83" s="1"/>
      <c r="B83" s="157" t="s">
        <v>107</v>
      </c>
      <c r="C83" s="158">
        <v>463683</v>
      </c>
      <c r="D83" s="158">
        <v>437711</v>
      </c>
      <c r="E83" s="158">
        <v>144885</v>
      </c>
      <c r="F83" s="158">
        <v>346452</v>
      </c>
      <c r="G83" s="158">
        <v>346452</v>
      </c>
      <c r="H83" s="158">
        <v>440056</v>
      </c>
      <c r="I83" s="158">
        <v>529942</v>
      </c>
      <c r="J83" s="160">
        <f>IFERROR(I83/H83-1,"-")</f>
        <v>0.20426036686239923</v>
      </c>
      <c r="K83" s="159">
        <f t="shared" si="42"/>
        <v>0.21071209085446796</v>
      </c>
      <c r="L83" s="157">
        <f t="shared" si="43"/>
        <v>89886</v>
      </c>
      <c r="M83" s="158">
        <f t="shared" si="44"/>
        <v>92231</v>
      </c>
      <c r="N83" s="159">
        <f t="shared" si="41"/>
        <v>9.7821281632265805E-2</v>
      </c>
    </row>
    <row r="84" spans="1:14" s="56" customFormat="1" x14ac:dyDescent="0.25">
      <c r="B84" s="162" t="s">
        <v>110</v>
      </c>
      <c r="C84" s="163">
        <v>68452</v>
      </c>
      <c r="D84" s="163">
        <v>74915</v>
      </c>
      <c r="E84" s="163">
        <v>23648</v>
      </c>
      <c r="F84" s="163">
        <v>68876</v>
      </c>
      <c r="G84" s="163">
        <v>68876</v>
      </c>
      <c r="H84" s="163">
        <v>91920</v>
      </c>
      <c r="I84" s="163">
        <v>111305</v>
      </c>
      <c r="J84" s="165">
        <f t="shared" ref="J84:J91" si="45">IFERROR(I84/H84-1,"-")</f>
        <v>0.21088990426457799</v>
      </c>
      <c r="K84" s="164">
        <f t="shared" si="42"/>
        <v>0.48575051725288665</v>
      </c>
      <c r="L84" s="162">
        <f t="shared" si="43"/>
        <v>19385</v>
      </c>
      <c r="M84" s="163">
        <f t="shared" si="44"/>
        <v>36390</v>
      </c>
      <c r="N84" s="164">
        <f t="shared" si="41"/>
        <v>2.0545640375888956E-2</v>
      </c>
    </row>
    <row r="85" spans="1:14" s="56" customFormat="1" x14ac:dyDescent="0.25">
      <c r="B85" s="162" t="s">
        <v>113</v>
      </c>
      <c r="C85" s="163">
        <v>201328</v>
      </c>
      <c r="D85" s="163">
        <v>167682</v>
      </c>
      <c r="E85" s="163">
        <v>50548</v>
      </c>
      <c r="F85" s="163">
        <v>108547</v>
      </c>
      <c r="G85" s="163">
        <v>108547</v>
      </c>
      <c r="H85" s="163">
        <v>125339</v>
      </c>
      <c r="I85" s="163">
        <v>143407</v>
      </c>
      <c r="J85" s="165">
        <f t="shared" si="45"/>
        <v>0.14415305690966096</v>
      </c>
      <c r="K85" s="164">
        <f t="shared" si="42"/>
        <v>-0.1447680728998938</v>
      </c>
      <c r="L85" s="162">
        <f t="shared" si="43"/>
        <v>18068</v>
      </c>
      <c r="M85" s="163">
        <f t="shared" si="44"/>
        <v>-24275</v>
      </c>
      <c r="N85" s="164">
        <f t="shared" si="41"/>
        <v>2.647130541651415E-2</v>
      </c>
    </row>
    <row r="86" spans="1:14" x14ac:dyDescent="0.25">
      <c r="A86" s="1"/>
      <c r="B86" s="162" t="s">
        <v>116</v>
      </c>
      <c r="C86" s="163">
        <v>23990</v>
      </c>
      <c r="D86" s="163">
        <v>25481</v>
      </c>
      <c r="E86" s="163">
        <v>8631</v>
      </c>
      <c r="F86" s="163">
        <v>28991</v>
      </c>
      <c r="G86" s="163">
        <v>28991</v>
      </c>
      <c r="H86" s="163">
        <v>41106</v>
      </c>
      <c r="I86" s="163">
        <v>58887</v>
      </c>
      <c r="J86" s="165">
        <f t="shared" si="45"/>
        <v>0.43256458911107876</v>
      </c>
      <c r="K86" s="164">
        <f t="shared" si="42"/>
        <v>1.3110160511753857</v>
      </c>
      <c r="L86" s="162">
        <f t="shared" si="43"/>
        <v>17781</v>
      </c>
      <c r="M86" s="163">
        <f t="shared" si="44"/>
        <v>33406</v>
      </c>
      <c r="N86" s="164">
        <f t="shared" si="41"/>
        <v>1.0869872196352121E-2</v>
      </c>
    </row>
    <row r="87" spans="1:14" x14ac:dyDescent="0.25">
      <c r="A87" s="1"/>
      <c r="B87" s="162" t="s">
        <v>123</v>
      </c>
      <c r="C87" s="163">
        <v>12840</v>
      </c>
      <c r="D87" s="163">
        <v>9922</v>
      </c>
      <c r="E87" s="163">
        <v>2236</v>
      </c>
      <c r="F87" s="163">
        <v>10564</v>
      </c>
      <c r="G87" s="163">
        <v>10564</v>
      </c>
      <c r="H87" s="163">
        <v>12277</v>
      </c>
      <c r="I87" s="163">
        <v>18683</v>
      </c>
      <c r="J87" s="165">
        <f t="shared" si="45"/>
        <v>0.52178871059705134</v>
      </c>
      <c r="K87" s="164">
        <f t="shared" si="42"/>
        <v>0.88298730094738964</v>
      </c>
      <c r="L87" s="162">
        <f t="shared" si="43"/>
        <v>6406</v>
      </c>
      <c r="M87" s="163">
        <f t="shared" si="44"/>
        <v>8761</v>
      </c>
      <c r="N87" s="164">
        <f t="shared" si="41"/>
        <v>3.4486698633730143E-3</v>
      </c>
    </row>
    <row r="88" spans="1:14" x14ac:dyDescent="0.25">
      <c r="A88" s="1"/>
      <c r="B88" s="162" t="s">
        <v>119</v>
      </c>
      <c r="C88" s="163">
        <v>6972</v>
      </c>
      <c r="D88" s="163">
        <v>6649</v>
      </c>
      <c r="E88" s="163">
        <v>2296</v>
      </c>
      <c r="F88" s="163">
        <v>5401</v>
      </c>
      <c r="G88" s="163">
        <v>5401</v>
      </c>
      <c r="H88" s="163">
        <v>6642</v>
      </c>
      <c r="I88" s="163">
        <v>8741</v>
      </c>
      <c r="J88" s="165">
        <f t="shared" si="45"/>
        <v>0.31601927130382412</v>
      </c>
      <c r="K88" s="164">
        <f t="shared" si="42"/>
        <v>0.31463377951571658</v>
      </c>
      <c r="L88" s="162">
        <f t="shared" si="43"/>
        <v>2099</v>
      </c>
      <c r="M88" s="163">
        <f t="shared" si="44"/>
        <v>2092</v>
      </c>
      <c r="N88" s="164">
        <f t="shared" si="41"/>
        <v>1.6134894436516361E-3</v>
      </c>
    </row>
    <row r="89" spans="1:14" x14ac:dyDescent="0.25">
      <c r="A89" s="1"/>
      <c r="B89" s="162" t="s">
        <v>128</v>
      </c>
      <c r="C89" s="163">
        <v>6797</v>
      </c>
      <c r="D89" s="163">
        <v>8053</v>
      </c>
      <c r="E89" s="163">
        <v>4131</v>
      </c>
      <c r="F89" s="163">
        <v>6146</v>
      </c>
      <c r="G89" s="163">
        <v>6146</v>
      </c>
      <c r="H89" s="163">
        <v>7906</v>
      </c>
      <c r="I89" s="163">
        <v>7183</v>
      </c>
      <c r="J89" s="165">
        <f t="shared" si="45"/>
        <v>-9.1449532001011913E-2</v>
      </c>
      <c r="K89" s="164">
        <f t="shared" si="42"/>
        <v>-0.10803427294176082</v>
      </c>
      <c r="L89" s="162">
        <f t="shared" si="43"/>
        <v>-723</v>
      </c>
      <c r="M89" s="163">
        <f t="shared" si="44"/>
        <v>-870</v>
      </c>
      <c r="N89" s="164">
        <f t="shared" si="41"/>
        <v>1.3259003173263588E-3</v>
      </c>
    </row>
    <row r="90" spans="1:14" x14ac:dyDescent="0.25">
      <c r="A90" s="161" t="s">
        <v>144</v>
      </c>
      <c r="B90" s="162" t="s">
        <v>131</v>
      </c>
      <c r="C90" s="163">
        <v>12450</v>
      </c>
      <c r="D90" s="163">
        <v>11036</v>
      </c>
      <c r="E90" s="163">
        <v>6645</v>
      </c>
      <c r="F90" s="163">
        <v>5530</v>
      </c>
      <c r="G90" s="163">
        <v>5530</v>
      </c>
      <c r="H90" s="163">
        <v>8311</v>
      </c>
      <c r="I90" s="163">
        <v>8721</v>
      </c>
      <c r="J90" s="165">
        <f t="shared" si="45"/>
        <v>4.9332210323667525E-2</v>
      </c>
      <c r="K90" s="164">
        <f t="shared" si="42"/>
        <v>-0.20976803189561433</v>
      </c>
      <c r="L90" s="162">
        <f t="shared" si="43"/>
        <v>410</v>
      </c>
      <c r="M90" s="163">
        <f t="shared" si="44"/>
        <v>-2315</v>
      </c>
      <c r="N90" s="164">
        <f t="shared" si="41"/>
        <v>1.6097976705280767E-3</v>
      </c>
    </row>
    <row r="91" spans="1:14" x14ac:dyDescent="0.25">
      <c r="A91" s="167" t="s">
        <v>145</v>
      </c>
      <c r="B91" s="168" t="s">
        <v>145</v>
      </c>
      <c r="C91" s="169">
        <f t="shared" ref="C91:I91" si="46">C83-SUM(C84:C90)</f>
        <v>130854</v>
      </c>
      <c r="D91" s="169">
        <f t="shared" si="46"/>
        <v>133973</v>
      </c>
      <c r="E91" s="169">
        <f t="shared" si="46"/>
        <v>46750</v>
      </c>
      <c r="F91" s="169">
        <f t="shared" ref="F91" si="47">F83-SUM(F84:F90)</f>
        <v>112397</v>
      </c>
      <c r="G91" s="169">
        <f t="shared" si="46"/>
        <v>112397</v>
      </c>
      <c r="H91" s="169">
        <f t="shared" si="46"/>
        <v>146555</v>
      </c>
      <c r="I91" s="169">
        <f t="shared" si="46"/>
        <v>173015</v>
      </c>
      <c r="J91" s="171">
        <f t="shared" si="45"/>
        <v>0.18054655248882678</v>
      </c>
      <c r="K91" s="170">
        <f t="shared" si="42"/>
        <v>0.29141692729131985</v>
      </c>
      <c r="L91" s="168">
        <f>I91-H91</f>
        <v>26460</v>
      </c>
      <c r="M91" s="169">
        <f t="shared" si="44"/>
        <v>39042</v>
      </c>
      <c r="N91" s="170">
        <f t="shared" si="41"/>
        <v>3.1936606348631484E-2</v>
      </c>
    </row>
    <row r="92" spans="1:14" x14ac:dyDescent="0.25">
      <c r="A92" s="1"/>
      <c r="B92" s="153" t="s">
        <v>49</v>
      </c>
      <c r="C92" s="151"/>
      <c r="D92" s="151"/>
      <c r="E92" s="151"/>
      <c r="F92" s="151"/>
      <c r="G92" s="151"/>
      <c r="H92" s="151"/>
      <c r="I92" s="152"/>
      <c r="J92" s="152"/>
      <c r="K92" s="152"/>
      <c r="L92" s="152"/>
      <c r="M92" s="151"/>
      <c r="N92" s="151"/>
    </row>
    <row r="93" spans="1:14" x14ac:dyDescent="0.25">
      <c r="A93" s="1"/>
      <c r="B93" s="154" t="s">
        <v>68</v>
      </c>
      <c r="C93" s="176">
        <v>45335</v>
      </c>
      <c r="D93" s="176">
        <v>46156</v>
      </c>
      <c r="E93" s="176">
        <v>20050</v>
      </c>
      <c r="F93" s="176">
        <v>43371</v>
      </c>
      <c r="G93" s="176">
        <v>43371</v>
      </c>
      <c r="H93" s="176">
        <v>50896</v>
      </c>
      <c r="I93" s="176">
        <v>49021</v>
      </c>
      <c r="J93" s="177">
        <f>IFERROR(I93/H93-1,"-")</f>
        <v>-3.6839830242062277E-2</v>
      </c>
      <c r="K93" s="177">
        <f>IFERROR(I93/D93-1,"-")</f>
        <v>6.2072103301845871E-2</v>
      </c>
      <c r="L93" s="176">
        <f>I93-H93</f>
        <v>-1875</v>
      </c>
      <c r="M93" s="176">
        <f>I93-D93</f>
        <v>2865</v>
      </c>
      <c r="N93" s="177">
        <f t="shared" ref="N93:N105" si="48">I93/I$9</f>
        <v>9.0487205145002702E-3</v>
      </c>
    </row>
    <row r="94" spans="1:14" x14ac:dyDescent="0.25">
      <c r="A94" s="1" t="s">
        <v>96</v>
      </c>
      <c r="B94" s="157" t="s">
        <v>97</v>
      </c>
      <c r="C94" s="158">
        <v>28399</v>
      </c>
      <c r="D94" s="158">
        <v>30224</v>
      </c>
      <c r="E94" s="158">
        <v>12772</v>
      </c>
      <c r="F94" s="158">
        <v>27906</v>
      </c>
      <c r="G94" s="158">
        <v>27906</v>
      </c>
      <c r="H94" s="158">
        <v>33566</v>
      </c>
      <c r="I94" s="158">
        <v>30089</v>
      </c>
      <c r="J94" s="160">
        <f>IFERROR(I94/H94-1,"-")</f>
        <v>-0.10358696299827208</v>
      </c>
      <c r="K94" s="159">
        <f t="shared" ref="K94:K105" si="49">IFERROR(I94/D94-1,"-")</f>
        <v>-4.4666490206458631E-3</v>
      </c>
      <c r="L94" s="157">
        <f t="shared" ref="L94:L104" si="50">I94-H94</f>
        <v>-3477</v>
      </c>
      <c r="M94" s="158">
        <f t="shared" ref="M94:M105" si="51">I94-D94</f>
        <v>-135</v>
      </c>
      <c r="N94" s="159">
        <f t="shared" si="48"/>
        <v>5.5540880757389407E-3</v>
      </c>
    </row>
    <row r="95" spans="1:14" x14ac:dyDescent="0.25">
      <c r="A95" s="161" t="s">
        <v>103</v>
      </c>
      <c r="B95" s="162" t="s">
        <v>103</v>
      </c>
      <c r="C95" s="163">
        <v>13711</v>
      </c>
      <c r="D95" s="163">
        <v>14872</v>
      </c>
      <c r="E95" s="163">
        <v>6657</v>
      </c>
      <c r="F95" s="163">
        <v>12883</v>
      </c>
      <c r="G95" s="163">
        <v>12883</v>
      </c>
      <c r="H95" s="163">
        <v>10385</v>
      </c>
      <c r="I95" s="163">
        <v>9276</v>
      </c>
      <c r="J95" s="165">
        <f>IFERROR(I95/H95-1,"-")</f>
        <v>-0.10678863745787193</v>
      </c>
      <c r="K95" s="164">
        <f t="shared" si="49"/>
        <v>-0.37627756858526085</v>
      </c>
      <c r="L95" s="162">
        <f t="shared" si="50"/>
        <v>-1109</v>
      </c>
      <c r="M95" s="163">
        <f t="shared" si="51"/>
        <v>-5596</v>
      </c>
      <c r="N95" s="164">
        <f t="shared" si="48"/>
        <v>1.7122443747068501E-3</v>
      </c>
    </row>
    <row r="96" spans="1:14" x14ac:dyDescent="0.25">
      <c r="A96" s="161" t="s">
        <v>100</v>
      </c>
      <c r="B96" s="162" t="s">
        <v>100</v>
      </c>
      <c r="C96" s="163">
        <v>14688</v>
      </c>
      <c r="D96" s="163">
        <v>15352</v>
      </c>
      <c r="E96" s="163">
        <v>6115</v>
      </c>
      <c r="F96" s="163">
        <v>15023</v>
      </c>
      <c r="G96" s="163">
        <v>15023</v>
      </c>
      <c r="H96" s="163">
        <v>23181</v>
      </c>
      <c r="I96" s="163">
        <v>20813</v>
      </c>
      <c r="J96" s="165">
        <f>IFERROR(I96/H96-1,"-")</f>
        <v>-0.10215262499460764</v>
      </c>
      <c r="K96" s="164">
        <f t="shared" si="49"/>
        <v>0.35571912454403343</v>
      </c>
      <c r="L96" s="162">
        <f t="shared" si="50"/>
        <v>-2368</v>
      </c>
      <c r="M96" s="163">
        <f t="shared" si="51"/>
        <v>5461</v>
      </c>
      <c r="N96" s="164">
        <f t="shared" si="48"/>
        <v>3.8418437010320906E-3</v>
      </c>
    </row>
    <row r="97" spans="1:14" x14ac:dyDescent="0.25">
      <c r="A97" s="1"/>
      <c r="B97" s="157" t="s">
        <v>107</v>
      </c>
      <c r="C97" s="158">
        <v>16936</v>
      </c>
      <c r="D97" s="158">
        <v>15932</v>
      </c>
      <c r="E97" s="158">
        <v>7278</v>
      </c>
      <c r="F97" s="158">
        <v>15465</v>
      </c>
      <c r="G97" s="158">
        <v>15465</v>
      </c>
      <c r="H97" s="158">
        <v>17330</v>
      </c>
      <c r="I97" s="158">
        <v>18932</v>
      </c>
      <c r="J97" s="160">
        <f>IFERROR(I97/H97-1,"-")</f>
        <v>9.2440854010386708E-2</v>
      </c>
      <c r="K97" s="159">
        <f t="shared" si="49"/>
        <v>0.18830027617373846</v>
      </c>
      <c r="L97" s="157">
        <f t="shared" si="50"/>
        <v>1602</v>
      </c>
      <c r="M97" s="158">
        <f t="shared" si="51"/>
        <v>3000</v>
      </c>
      <c r="N97" s="159">
        <f t="shared" si="48"/>
        <v>3.494632438761329E-3</v>
      </c>
    </row>
    <row r="98" spans="1:14" s="56" customFormat="1" x14ac:dyDescent="0.25">
      <c r="B98" s="162" t="s">
        <v>110</v>
      </c>
      <c r="C98" s="163">
        <v>1934</v>
      </c>
      <c r="D98" s="163">
        <v>2048</v>
      </c>
      <c r="E98" s="163">
        <v>1197</v>
      </c>
      <c r="F98" s="163">
        <v>2042</v>
      </c>
      <c r="G98" s="163">
        <v>2042</v>
      </c>
      <c r="H98" s="163">
        <v>2458</v>
      </c>
      <c r="I98" s="163">
        <v>2680</v>
      </c>
      <c r="J98" s="165">
        <f t="shared" ref="J98:J105" si="52">IFERROR(I98/H98-1,"-")</f>
        <v>9.0317331163547676E-2</v>
      </c>
      <c r="K98" s="164">
        <f t="shared" si="49"/>
        <v>0.30859375</v>
      </c>
      <c r="L98" s="162">
        <f t="shared" si="50"/>
        <v>222</v>
      </c>
      <c r="M98" s="163">
        <f t="shared" si="51"/>
        <v>632</v>
      </c>
      <c r="N98" s="164">
        <f t="shared" si="48"/>
        <v>4.9469759855695974E-4</v>
      </c>
    </row>
    <row r="99" spans="1:14" s="56" customFormat="1" x14ac:dyDescent="0.25">
      <c r="B99" s="162" t="s">
        <v>113</v>
      </c>
      <c r="C99" s="163">
        <v>4049</v>
      </c>
      <c r="D99" s="163">
        <v>3474</v>
      </c>
      <c r="E99" s="163">
        <v>1480</v>
      </c>
      <c r="F99" s="163">
        <v>3193</v>
      </c>
      <c r="G99" s="163">
        <v>3193</v>
      </c>
      <c r="H99" s="163">
        <v>3384</v>
      </c>
      <c r="I99" s="163">
        <v>3853</v>
      </c>
      <c r="J99" s="165">
        <f t="shared" si="52"/>
        <v>0.13859338061465731</v>
      </c>
      <c r="K99" s="164">
        <f t="shared" si="49"/>
        <v>0.10909614277489932</v>
      </c>
      <c r="L99" s="162">
        <f t="shared" si="50"/>
        <v>469</v>
      </c>
      <c r="M99" s="163">
        <f t="shared" si="51"/>
        <v>379</v>
      </c>
      <c r="N99" s="164">
        <f t="shared" si="48"/>
        <v>7.1122009225371859E-4</v>
      </c>
    </row>
    <row r="100" spans="1:14" x14ac:dyDescent="0.25">
      <c r="A100" s="1"/>
      <c r="B100" s="162" t="s">
        <v>116</v>
      </c>
      <c r="C100" s="163">
        <v>3672</v>
      </c>
      <c r="D100" s="163">
        <v>3285</v>
      </c>
      <c r="E100" s="163">
        <v>1719</v>
      </c>
      <c r="F100" s="163">
        <v>2901</v>
      </c>
      <c r="G100" s="163">
        <v>2901</v>
      </c>
      <c r="H100" s="163">
        <v>3219</v>
      </c>
      <c r="I100" s="163">
        <v>3187</v>
      </c>
      <c r="J100" s="165">
        <f t="shared" si="52"/>
        <v>-9.9409754582168164E-3</v>
      </c>
      <c r="K100" s="164">
        <f t="shared" si="49"/>
        <v>-2.9832572298325699E-2</v>
      </c>
      <c r="L100" s="162">
        <f t="shared" si="50"/>
        <v>-32</v>
      </c>
      <c r="M100" s="163">
        <f t="shared" si="51"/>
        <v>-98</v>
      </c>
      <c r="N100" s="164">
        <f t="shared" si="48"/>
        <v>5.8828404723919054E-4</v>
      </c>
    </row>
    <row r="101" spans="1:14" x14ac:dyDescent="0.25">
      <c r="A101" s="1"/>
      <c r="B101" s="162" t="s">
        <v>123</v>
      </c>
      <c r="C101" s="163">
        <v>479</v>
      </c>
      <c r="D101" s="163">
        <v>564</v>
      </c>
      <c r="E101" s="163">
        <v>301</v>
      </c>
      <c r="F101" s="163">
        <v>1054</v>
      </c>
      <c r="G101" s="163">
        <v>1054</v>
      </c>
      <c r="H101" s="163">
        <v>796</v>
      </c>
      <c r="I101" s="163">
        <v>865</v>
      </c>
      <c r="J101" s="165">
        <f t="shared" si="52"/>
        <v>8.668341708542715E-2</v>
      </c>
      <c r="K101" s="164">
        <f t="shared" si="49"/>
        <v>0.53368794326241131</v>
      </c>
      <c r="L101" s="162">
        <f t="shared" si="50"/>
        <v>69</v>
      </c>
      <c r="M101" s="163">
        <f t="shared" si="51"/>
        <v>301</v>
      </c>
      <c r="N101" s="164">
        <f t="shared" si="48"/>
        <v>1.596691875939441E-4</v>
      </c>
    </row>
    <row r="102" spans="1:14" x14ac:dyDescent="0.25">
      <c r="A102" s="1"/>
      <c r="B102" s="162" t="s">
        <v>119</v>
      </c>
      <c r="C102" s="163">
        <v>394</v>
      </c>
      <c r="D102" s="163">
        <v>419</v>
      </c>
      <c r="E102" s="163">
        <v>267</v>
      </c>
      <c r="F102" s="163">
        <v>600</v>
      </c>
      <c r="G102" s="163">
        <v>600</v>
      </c>
      <c r="H102" s="163">
        <v>496</v>
      </c>
      <c r="I102" s="163">
        <v>744</v>
      </c>
      <c r="J102" s="165">
        <f t="shared" si="52"/>
        <v>0.5</v>
      </c>
      <c r="K102" s="164">
        <f t="shared" si="49"/>
        <v>0.77565632458233891</v>
      </c>
      <c r="L102" s="162">
        <f t="shared" si="50"/>
        <v>248</v>
      </c>
      <c r="M102" s="163">
        <f t="shared" si="51"/>
        <v>325</v>
      </c>
      <c r="N102" s="164">
        <f t="shared" si="48"/>
        <v>1.3733396019640972E-4</v>
      </c>
    </row>
    <row r="103" spans="1:14" x14ac:dyDescent="0.25">
      <c r="A103" s="1"/>
      <c r="B103" s="162" t="s">
        <v>128</v>
      </c>
      <c r="C103" s="163">
        <v>107</v>
      </c>
      <c r="D103" s="163">
        <v>138</v>
      </c>
      <c r="E103" s="163">
        <v>127</v>
      </c>
      <c r="F103" s="163">
        <v>240</v>
      </c>
      <c r="G103" s="163">
        <v>240</v>
      </c>
      <c r="H103" s="163">
        <v>115</v>
      </c>
      <c r="I103" s="163">
        <v>202</v>
      </c>
      <c r="J103" s="165">
        <f t="shared" si="52"/>
        <v>0.75652173913043486</v>
      </c>
      <c r="K103" s="164">
        <f t="shared" si="49"/>
        <v>0.46376811594202905</v>
      </c>
      <c r="L103" s="162">
        <f t="shared" si="50"/>
        <v>87</v>
      </c>
      <c r="M103" s="163">
        <f t="shared" si="51"/>
        <v>64</v>
      </c>
      <c r="N103" s="164">
        <f t="shared" si="48"/>
        <v>3.7286908547949949E-5</v>
      </c>
    </row>
    <row r="104" spans="1:14" x14ac:dyDescent="0.25">
      <c r="A104" s="161" t="s">
        <v>144</v>
      </c>
      <c r="B104" s="162" t="s">
        <v>131</v>
      </c>
      <c r="C104" s="163">
        <v>277</v>
      </c>
      <c r="D104" s="163">
        <v>175</v>
      </c>
      <c r="E104" s="163">
        <v>79</v>
      </c>
      <c r="F104" s="163">
        <v>127</v>
      </c>
      <c r="G104" s="163">
        <v>127</v>
      </c>
      <c r="H104" s="163">
        <v>219</v>
      </c>
      <c r="I104" s="163">
        <v>350</v>
      </c>
      <c r="J104" s="165">
        <f t="shared" si="52"/>
        <v>0.59817351598173518</v>
      </c>
      <c r="K104" s="164">
        <f t="shared" si="49"/>
        <v>1</v>
      </c>
      <c r="L104" s="162">
        <f t="shared" si="50"/>
        <v>131</v>
      </c>
      <c r="M104" s="163">
        <f t="shared" si="51"/>
        <v>175</v>
      </c>
      <c r="N104" s="164">
        <f t="shared" si="48"/>
        <v>6.4606029662289522E-5</v>
      </c>
    </row>
    <row r="105" spans="1:14" x14ac:dyDescent="0.25">
      <c r="A105" s="167" t="s">
        <v>145</v>
      </c>
      <c r="B105" s="168" t="s">
        <v>145</v>
      </c>
      <c r="C105" s="169">
        <f t="shared" ref="C105:I105" si="53">C97-SUM(C98:C104)</f>
        <v>6024</v>
      </c>
      <c r="D105" s="169">
        <f t="shared" si="53"/>
        <v>5829</v>
      </c>
      <c r="E105" s="169">
        <f t="shared" si="53"/>
        <v>2108</v>
      </c>
      <c r="F105" s="169">
        <f t="shared" ref="F105" si="54">F97-SUM(F98:F104)</f>
        <v>5308</v>
      </c>
      <c r="G105" s="169">
        <f t="shared" si="53"/>
        <v>5308</v>
      </c>
      <c r="H105" s="169">
        <f t="shared" si="53"/>
        <v>6643</v>
      </c>
      <c r="I105" s="169">
        <f t="shared" si="53"/>
        <v>7051</v>
      </c>
      <c r="J105" s="171">
        <f t="shared" si="52"/>
        <v>6.1418034020773726E-2</v>
      </c>
      <c r="K105" s="170">
        <f t="shared" si="49"/>
        <v>0.20964144793274997</v>
      </c>
      <c r="L105" s="168">
        <f>I105-H105</f>
        <v>408</v>
      </c>
      <c r="M105" s="169">
        <f t="shared" si="51"/>
        <v>1222</v>
      </c>
      <c r="N105" s="170">
        <f t="shared" si="48"/>
        <v>1.3015346147108669E-3</v>
      </c>
    </row>
    <row r="106" spans="1:14" x14ac:dyDescent="0.25">
      <c r="A106" s="1"/>
      <c r="B106" s="153" t="s">
        <v>50</v>
      </c>
      <c r="C106" s="151"/>
      <c r="D106" s="151"/>
      <c r="E106" s="151"/>
      <c r="F106" s="151"/>
      <c r="G106" s="151"/>
      <c r="H106" s="151"/>
      <c r="I106" s="152"/>
      <c r="J106" s="152"/>
      <c r="K106" s="152"/>
      <c r="L106" s="152"/>
      <c r="M106" s="151"/>
      <c r="N106" s="151"/>
    </row>
    <row r="107" spans="1:14" x14ac:dyDescent="0.25">
      <c r="A107" s="1"/>
      <c r="B107" s="154" t="s">
        <v>68</v>
      </c>
      <c r="C107" s="176">
        <v>147322</v>
      </c>
      <c r="D107" s="176">
        <v>143190</v>
      </c>
      <c r="E107" s="176">
        <v>74750</v>
      </c>
      <c r="F107" s="176">
        <v>194202</v>
      </c>
      <c r="G107" s="176">
        <v>194202</v>
      </c>
      <c r="H107" s="176">
        <v>243100</v>
      </c>
      <c r="I107" s="176">
        <v>236128</v>
      </c>
      <c r="J107" s="177">
        <f>IFERROR(I107/H107-1,"-")</f>
        <v>-2.8679555738379214E-2</v>
      </c>
      <c r="K107" s="177">
        <f>IFERROR(I107/D107-1,"-")</f>
        <v>0.64905370486765834</v>
      </c>
      <c r="L107" s="176">
        <f>I107-H107</f>
        <v>-6972</v>
      </c>
      <c r="M107" s="176">
        <f>I107-D107</f>
        <v>92938</v>
      </c>
      <c r="N107" s="177">
        <f t="shared" ref="N107:N119" si="55">I107/I$9</f>
        <v>4.3586550205991711E-2</v>
      </c>
    </row>
    <row r="108" spans="1:14" x14ac:dyDescent="0.25">
      <c r="A108" s="1" t="s">
        <v>96</v>
      </c>
      <c r="B108" s="157" t="s">
        <v>97</v>
      </c>
      <c r="C108" s="158">
        <v>30698</v>
      </c>
      <c r="D108" s="158">
        <v>29454</v>
      </c>
      <c r="E108" s="158">
        <v>29625</v>
      </c>
      <c r="F108" s="158">
        <v>46169</v>
      </c>
      <c r="G108" s="158">
        <v>46169</v>
      </c>
      <c r="H108" s="158">
        <v>53721</v>
      </c>
      <c r="I108" s="158">
        <v>49042</v>
      </c>
      <c r="J108" s="160">
        <f>IFERROR(I108/H108-1,"-")</f>
        <v>-8.7098155283781065E-2</v>
      </c>
      <c r="K108" s="159">
        <f t="shared" ref="K108:K119" si="56">IFERROR(I108/D108-1,"-")</f>
        <v>0.6650370068581517</v>
      </c>
      <c r="L108" s="157">
        <f t="shared" ref="L108:L118" si="57">I108-H108</f>
        <v>-4679</v>
      </c>
      <c r="M108" s="158">
        <f t="shared" ref="M108:M119" si="58">I108-D108</f>
        <v>19588</v>
      </c>
      <c r="N108" s="159">
        <f t="shared" si="55"/>
        <v>9.0525968762800064E-3</v>
      </c>
    </row>
    <row r="109" spans="1:14" x14ac:dyDescent="0.25">
      <c r="A109" s="161" t="s">
        <v>103</v>
      </c>
      <c r="B109" s="162" t="s">
        <v>103</v>
      </c>
      <c r="C109" s="163">
        <v>13874</v>
      </c>
      <c r="D109" s="163">
        <v>11302</v>
      </c>
      <c r="E109" s="163">
        <v>3001</v>
      </c>
      <c r="F109" s="163">
        <v>16191</v>
      </c>
      <c r="G109" s="163">
        <v>16191</v>
      </c>
      <c r="H109" s="163">
        <v>19192</v>
      </c>
      <c r="I109" s="163">
        <v>15997</v>
      </c>
      <c r="J109" s="165">
        <f>IFERROR(I109/H109-1,"-")</f>
        <v>-0.16647561483951645</v>
      </c>
      <c r="K109" s="164">
        <f t="shared" si="56"/>
        <v>0.41541320120332692</v>
      </c>
      <c r="L109" s="162">
        <f t="shared" si="57"/>
        <v>-3195</v>
      </c>
      <c r="M109" s="163">
        <f t="shared" si="58"/>
        <v>4695</v>
      </c>
      <c r="N109" s="164">
        <f t="shared" si="55"/>
        <v>2.952864732878987E-3</v>
      </c>
    </row>
    <row r="110" spans="1:14" x14ac:dyDescent="0.25">
      <c r="A110" s="161" t="s">
        <v>100</v>
      </c>
      <c r="B110" s="162" t="s">
        <v>100</v>
      </c>
      <c r="C110" s="163">
        <v>16824</v>
      </c>
      <c r="D110" s="163">
        <v>18152</v>
      </c>
      <c r="E110" s="163">
        <v>26624</v>
      </c>
      <c r="F110" s="163">
        <v>29978</v>
      </c>
      <c r="G110" s="163">
        <v>29978</v>
      </c>
      <c r="H110" s="163">
        <v>34529</v>
      </c>
      <c r="I110" s="163">
        <v>33045</v>
      </c>
      <c r="J110" s="165">
        <f>IFERROR(I110/H110-1,"-")</f>
        <v>-4.2978366011178992E-2</v>
      </c>
      <c r="K110" s="164">
        <f t="shared" si="56"/>
        <v>0.8204605553107096</v>
      </c>
      <c r="L110" s="162">
        <f t="shared" si="57"/>
        <v>-1484</v>
      </c>
      <c r="M110" s="163">
        <f t="shared" si="58"/>
        <v>14893</v>
      </c>
      <c r="N110" s="164">
        <f t="shared" si="55"/>
        <v>6.0997321434010203E-3</v>
      </c>
    </row>
    <row r="111" spans="1:14" x14ac:dyDescent="0.25">
      <c r="A111" s="1"/>
      <c r="B111" s="157" t="s">
        <v>107</v>
      </c>
      <c r="C111" s="158">
        <v>116624</v>
      </c>
      <c r="D111" s="158">
        <v>113736</v>
      </c>
      <c r="E111" s="158">
        <v>45125</v>
      </c>
      <c r="F111" s="158">
        <v>148033</v>
      </c>
      <c r="G111" s="158">
        <v>148033</v>
      </c>
      <c r="H111" s="158">
        <v>189379</v>
      </c>
      <c r="I111" s="158">
        <v>187086</v>
      </c>
      <c r="J111" s="160">
        <f>IFERROR(I111/H111-1,"-")</f>
        <v>-1.210799507865179E-2</v>
      </c>
      <c r="K111" s="159">
        <f t="shared" si="56"/>
        <v>0.64491453893226414</v>
      </c>
      <c r="L111" s="157">
        <f t="shared" si="57"/>
        <v>-2293</v>
      </c>
      <c r="M111" s="158">
        <f t="shared" si="58"/>
        <v>73350</v>
      </c>
      <c r="N111" s="159">
        <f t="shared" si="55"/>
        <v>3.4533953329711702E-2</v>
      </c>
    </row>
    <row r="112" spans="1:14" s="56" customFormat="1" x14ac:dyDescent="0.25">
      <c r="B112" s="162" t="s">
        <v>110</v>
      </c>
      <c r="C112" s="163">
        <v>64354</v>
      </c>
      <c r="D112" s="163">
        <v>62508</v>
      </c>
      <c r="E112" s="163">
        <v>23181</v>
      </c>
      <c r="F112" s="163">
        <v>90425</v>
      </c>
      <c r="G112" s="163">
        <v>90425</v>
      </c>
      <c r="H112" s="163">
        <v>124677</v>
      </c>
      <c r="I112" s="163">
        <v>116530</v>
      </c>
      <c r="J112" s="165">
        <f t="shared" ref="J112:J119" si="59">IFERROR(I112/H112-1,"-")</f>
        <v>-6.5344851095230028E-2</v>
      </c>
      <c r="K112" s="164">
        <f t="shared" si="56"/>
        <v>0.86424137710373072</v>
      </c>
      <c r="L112" s="162">
        <f t="shared" si="57"/>
        <v>-8147</v>
      </c>
      <c r="M112" s="163">
        <f t="shared" si="58"/>
        <v>54022</v>
      </c>
      <c r="N112" s="164">
        <f t="shared" si="55"/>
        <v>2.1510116104418848E-2</v>
      </c>
    </row>
    <row r="113" spans="1:14" s="56" customFormat="1" x14ac:dyDescent="0.25">
      <c r="B113" s="162" t="s">
        <v>113</v>
      </c>
      <c r="C113" s="163">
        <v>13067</v>
      </c>
      <c r="D113" s="163">
        <v>9745</v>
      </c>
      <c r="E113" s="163">
        <v>3025</v>
      </c>
      <c r="F113" s="163">
        <v>6017</v>
      </c>
      <c r="G113" s="163">
        <v>6017</v>
      </c>
      <c r="H113" s="163">
        <v>8025</v>
      </c>
      <c r="I113" s="163">
        <v>7870</v>
      </c>
      <c r="J113" s="165">
        <f t="shared" si="59"/>
        <v>-1.9314641744548333E-2</v>
      </c>
      <c r="K113" s="164">
        <f t="shared" si="56"/>
        <v>-0.19240636223704466</v>
      </c>
      <c r="L113" s="162">
        <f t="shared" si="57"/>
        <v>-155</v>
      </c>
      <c r="M113" s="163">
        <f t="shared" si="58"/>
        <v>-1875</v>
      </c>
      <c r="N113" s="164">
        <f t="shared" si="55"/>
        <v>1.4527127241206242E-3</v>
      </c>
    </row>
    <row r="114" spans="1:14" x14ac:dyDescent="0.25">
      <c r="A114" s="1"/>
      <c r="B114" s="162" t="s">
        <v>116</v>
      </c>
      <c r="C114" s="163">
        <v>13857</v>
      </c>
      <c r="D114" s="163">
        <v>13157</v>
      </c>
      <c r="E114" s="163">
        <v>2561</v>
      </c>
      <c r="F114" s="163">
        <v>9420</v>
      </c>
      <c r="G114" s="163">
        <v>9420</v>
      </c>
      <c r="H114" s="163">
        <v>13195</v>
      </c>
      <c r="I114" s="163">
        <v>13720</v>
      </c>
      <c r="J114" s="165">
        <f t="shared" si="59"/>
        <v>3.9787798408488007E-2</v>
      </c>
      <c r="K114" s="164">
        <f t="shared" si="56"/>
        <v>4.2790909781865061E-2</v>
      </c>
      <c r="L114" s="162">
        <f t="shared" si="57"/>
        <v>525</v>
      </c>
      <c r="M114" s="163">
        <f t="shared" si="58"/>
        <v>563</v>
      </c>
      <c r="N114" s="164">
        <f t="shared" si="55"/>
        <v>2.5325563627617491E-3</v>
      </c>
    </row>
    <row r="115" spans="1:14" x14ac:dyDescent="0.25">
      <c r="A115" s="1"/>
      <c r="B115" s="162" t="s">
        <v>123</v>
      </c>
      <c r="C115" s="163">
        <v>2339</v>
      </c>
      <c r="D115" s="163">
        <v>2661</v>
      </c>
      <c r="E115" s="163">
        <v>1229</v>
      </c>
      <c r="F115" s="163">
        <v>5965</v>
      </c>
      <c r="G115" s="163">
        <v>5965</v>
      </c>
      <c r="H115" s="163">
        <v>6341</v>
      </c>
      <c r="I115" s="163">
        <v>6110</v>
      </c>
      <c r="J115" s="165">
        <f t="shared" si="59"/>
        <v>-3.6429585238921258E-2</v>
      </c>
      <c r="K115" s="164">
        <f t="shared" si="56"/>
        <v>1.2961292747087563</v>
      </c>
      <c r="L115" s="162">
        <f t="shared" si="57"/>
        <v>-231</v>
      </c>
      <c r="M115" s="163">
        <f t="shared" si="58"/>
        <v>3449</v>
      </c>
      <c r="N115" s="164">
        <f t="shared" si="55"/>
        <v>1.1278366892473969E-3</v>
      </c>
    </row>
    <row r="116" spans="1:14" x14ac:dyDescent="0.25">
      <c r="A116" s="1"/>
      <c r="B116" s="162" t="s">
        <v>119</v>
      </c>
      <c r="C116" s="163">
        <v>3694</v>
      </c>
      <c r="D116" s="163">
        <v>3843</v>
      </c>
      <c r="E116" s="163">
        <v>3033</v>
      </c>
      <c r="F116" s="163">
        <v>5325</v>
      </c>
      <c r="G116" s="163">
        <v>5325</v>
      </c>
      <c r="H116" s="163">
        <v>5187</v>
      </c>
      <c r="I116" s="163">
        <v>4991</v>
      </c>
      <c r="J116" s="165">
        <f t="shared" si="59"/>
        <v>-3.7786774628879916E-2</v>
      </c>
      <c r="K116" s="164">
        <f t="shared" si="56"/>
        <v>0.29872495446265934</v>
      </c>
      <c r="L116" s="162">
        <f t="shared" si="57"/>
        <v>-196</v>
      </c>
      <c r="M116" s="163">
        <f t="shared" si="58"/>
        <v>1148</v>
      </c>
      <c r="N116" s="164">
        <f t="shared" si="55"/>
        <v>9.212819829842485E-4</v>
      </c>
    </row>
    <row r="117" spans="1:14" x14ac:dyDescent="0.25">
      <c r="A117" s="1"/>
      <c r="B117" s="162" t="s">
        <v>128</v>
      </c>
      <c r="C117" s="163">
        <v>652</v>
      </c>
      <c r="D117" s="163">
        <v>688</v>
      </c>
      <c r="E117" s="163">
        <v>459</v>
      </c>
      <c r="F117" s="163">
        <v>1046</v>
      </c>
      <c r="G117" s="163">
        <v>1046</v>
      </c>
      <c r="H117" s="163">
        <v>1149</v>
      </c>
      <c r="I117" s="163">
        <v>1291</v>
      </c>
      <c r="J117" s="165">
        <f t="shared" si="59"/>
        <v>0.12358572671888601</v>
      </c>
      <c r="K117" s="164">
        <f t="shared" si="56"/>
        <v>0.87645348837209291</v>
      </c>
      <c r="L117" s="162">
        <f t="shared" si="57"/>
        <v>142</v>
      </c>
      <c r="M117" s="163">
        <f t="shared" si="58"/>
        <v>603</v>
      </c>
      <c r="N117" s="164">
        <f t="shared" si="55"/>
        <v>2.3830395512575934E-4</v>
      </c>
    </row>
    <row r="118" spans="1:14" x14ac:dyDescent="0.25">
      <c r="A118" s="161" t="s">
        <v>144</v>
      </c>
      <c r="B118" s="162" t="s">
        <v>131</v>
      </c>
      <c r="C118" s="163">
        <v>1541</v>
      </c>
      <c r="D118" s="163">
        <v>1246</v>
      </c>
      <c r="E118" s="163">
        <v>1176</v>
      </c>
      <c r="F118" s="163">
        <v>924</v>
      </c>
      <c r="G118" s="163">
        <v>924</v>
      </c>
      <c r="H118" s="163">
        <v>679</v>
      </c>
      <c r="I118" s="163">
        <v>1495</v>
      </c>
      <c r="J118" s="165">
        <f t="shared" si="59"/>
        <v>1.2017673048600885</v>
      </c>
      <c r="K118" s="164">
        <f t="shared" si="56"/>
        <v>0.19983948635634019</v>
      </c>
      <c r="L118" s="162">
        <f t="shared" si="57"/>
        <v>816</v>
      </c>
      <c r="M118" s="163">
        <f t="shared" si="58"/>
        <v>249</v>
      </c>
      <c r="N118" s="164">
        <f t="shared" si="55"/>
        <v>2.7596004098606524E-4</v>
      </c>
    </row>
    <row r="119" spans="1:14" x14ac:dyDescent="0.25">
      <c r="A119" s="167" t="s">
        <v>145</v>
      </c>
      <c r="B119" s="168" t="s">
        <v>145</v>
      </c>
      <c r="C119" s="169">
        <f t="shared" ref="C119:I119" si="60">C111-SUM(C112:C118)</f>
        <v>17120</v>
      </c>
      <c r="D119" s="169">
        <f t="shared" si="60"/>
        <v>19888</v>
      </c>
      <c r="E119" s="169">
        <f t="shared" si="60"/>
        <v>10461</v>
      </c>
      <c r="F119" s="169">
        <f t="shared" ref="F119" si="61">F111-SUM(F112:F118)</f>
        <v>28911</v>
      </c>
      <c r="G119" s="169">
        <f t="shared" si="60"/>
        <v>28911</v>
      </c>
      <c r="H119" s="169">
        <f t="shared" si="60"/>
        <v>30126</v>
      </c>
      <c r="I119" s="169">
        <f t="shared" si="60"/>
        <v>35079</v>
      </c>
      <c r="J119" s="171">
        <f t="shared" si="59"/>
        <v>0.16440948018323054</v>
      </c>
      <c r="K119" s="170">
        <f t="shared" si="56"/>
        <v>0.76382743362831862</v>
      </c>
      <c r="L119" s="168">
        <f>I119-H119</f>
        <v>4953</v>
      </c>
      <c r="M119" s="169">
        <f t="shared" si="58"/>
        <v>15191</v>
      </c>
      <c r="N119" s="170">
        <f t="shared" si="55"/>
        <v>6.475185470067011E-3</v>
      </c>
    </row>
    <row r="120" spans="1:14" x14ac:dyDescent="0.25">
      <c r="A120" s="1"/>
      <c r="B120" s="153" t="s">
        <v>51</v>
      </c>
      <c r="C120" s="151"/>
      <c r="D120" s="151"/>
      <c r="E120" s="151"/>
      <c r="F120" s="151"/>
      <c r="G120" s="151"/>
      <c r="H120" s="151"/>
      <c r="I120" s="152"/>
      <c r="J120" s="152"/>
      <c r="K120" s="152"/>
      <c r="L120" s="152"/>
      <c r="M120" s="151"/>
      <c r="N120" s="151"/>
    </row>
    <row r="121" spans="1:14" x14ac:dyDescent="0.25">
      <c r="A121" s="1"/>
      <c r="B121" s="154" t="s">
        <v>68</v>
      </c>
      <c r="C121" s="176">
        <v>197818</v>
      </c>
      <c r="D121" s="176">
        <v>185319</v>
      </c>
      <c r="E121" s="176">
        <v>80046</v>
      </c>
      <c r="F121" s="176">
        <v>187790</v>
      </c>
      <c r="G121" s="176">
        <v>187790</v>
      </c>
      <c r="H121" s="176">
        <v>203344</v>
      </c>
      <c r="I121" s="176">
        <v>209772</v>
      </c>
      <c r="J121" s="177">
        <f>IFERROR(I121/H121-1,"-")</f>
        <v>3.1611456448186415E-2</v>
      </c>
      <c r="K121" s="177">
        <f>IFERROR(I121/D121-1,"-")</f>
        <v>0.13195085231411774</v>
      </c>
      <c r="L121" s="176">
        <f>I121-H121</f>
        <v>6428</v>
      </c>
      <c r="M121" s="176">
        <f>I121-D121</f>
        <v>24453</v>
      </c>
      <c r="N121" s="177">
        <f t="shared" ref="N121:N133" si="62">I121/I$9</f>
        <v>3.872153158376513E-2</v>
      </c>
    </row>
    <row r="122" spans="1:14" x14ac:dyDescent="0.25">
      <c r="A122" s="1" t="s">
        <v>96</v>
      </c>
      <c r="B122" s="157" t="s">
        <v>97</v>
      </c>
      <c r="C122" s="158">
        <v>116321</v>
      </c>
      <c r="D122" s="158">
        <v>101153</v>
      </c>
      <c r="E122" s="158">
        <v>44623</v>
      </c>
      <c r="F122" s="158">
        <v>113642</v>
      </c>
      <c r="G122" s="158">
        <v>113642</v>
      </c>
      <c r="H122" s="158">
        <v>126216</v>
      </c>
      <c r="I122" s="158">
        <v>132125</v>
      </c>
      <c r="J122" s="160">
        <f>IFERROR(I122/H122-1,"-")</f>
        <v>4.6816568422387128E-2</v>
      </c>
      <c r="K122" s="159">
        <f t="shared" ref="K122:K133" si="63">IFERROR(I122/D122-1,"-")</f>
        <v>0.30618963352545148</v>
      </c>
      <c r="L122" s="157">
        <f t="shared" ref="L122:L132" si="64">I122-H122</f>
        <v>5909</v>
      </c>
      <c r="M122" s="158">
        <f t="shared" ref="M122:M133" si="65">I122-D122</f>
        <v>30972</v>
      </c>
      <c r="N122" s="159">
        <f t="shared" si="62"/>
        <v>2.4388776197514291E-2</v>
      </c>
    </row>
    <row r="123" spans="1:14" x14ac:dyDescent="0.25">
      <c r="A123" s="161" t="s">
        <v>103</v>
      </c>
      <c r="B123" s="162" t="s">
        <v>103</v>
      </c>
      <c r="C123" s="163">
        <v>64858</v>
      </c>
      <c r="D123" s="163">
        <v>50967</v>
      </c>
      <c r="E123" s="163">
        <v>20055</v>
      </c>
      <c r="F123" s="163">
        <v>58791</v>
      </c>
      <c r="G123" s="163">
        <v>58791</v>
      </c>
      <c r="H123" s="163">
        <v>57284</v>
      </c>
      <c r="I123" s="163">
        <v>63881</v>
      </c>
      <c r="J123" s="165">
        <f>IFERROR(I123/H123-1,"-")</f>
        <v>0.11516304727323501</v>
      </c>
      <c r="K123" s="164">
        <f t="shared" si="63"/>
        <v>0.25337963780485406</v>
      </c>
      <c r="L123" s="162">
        <f t="shared" si="64"/>
        <v>6597</v>
      </c>
      <c r="M123" s="163">
        <f t="shared" si="65"/>
        <v>12914</v>
      </c>
      <c r="N123" s="164">
        <f t="shared" si="62"/>
        <v>1.1791707945304904E-2</v>
      </c>
    </row>
    <row r="124" spans="1:14" x14ac:dyDescent="0.25">
      <c r="A124" s="161" t="s">
        <v>100</v>
      </c>
      <c r="B124" s="162" t="s">
        <v>100</v>
      </c>
      <c r="C124" s="163">
        <v>51463</v>
      </c>
      <c r="D124" s="163">
        <v>50186</v>
      </c>
      <c r="E124" s="163">
        <v>24568</v>
      </c>
      <c r="F124" s="163">
        <v>54851</v>
      </c>
      <c r="G124" s="163">
        <v>54851</v>
      </c>
      <c r="H124" s="163">
        <v>68932</v>
      </c>
      <c r="I124" s="163">
        <v>68244</v>
      </c>
      <c r="J124" s="165">
        <f>IFERROR(I124/H124-1,"-")</f>
        <v>-9.9808506934370156E-3</v>
      </c>
      <c r="K124" s="164">
        <f t="shared" si="63"/>
        <v>0.35982146415334948</v>
      </c>
      <c r="L124" s="162">
        <f t="shared" si="64"/>
        <v>-688</v>
      </c>
      <c r="M124" s="163">
        <f t="shared" si="65"/>
        <v>18058</v>
      </c>
      <c r="N124" s="164">
        <f t="shared" si="62"/>
        <v>1.2597068252209388E-2</v>
      </c>
    </row>
    <row r="125" spans="1:14" x14ac:dyDescent="0.25">
      <c r="A125" s="1"/>
      <c r="B125" s="157" t="s">
        <v>107</v>
      </c>
      <c r="C125" s="158">
        <v>81497</v>
      </c>
      <c r="D125" s="158">
        <v>84166</v>
      </c>
      <c r="E125" s="158">
        <v>35423</v>
      </c>
      <c r="F125" s="158">
        <v>74148</v>
      </c>
      <c r="G125" s="158">
        <v>74148</v>
      </c>
      <c r="H125" s="158">
        <v>77128</v>
      </c>
      <c r="I125" s="158">
        <v>77647</v>
      </c>
      <c r="J125" s="160">
        <f>IFERROR(I125/H125-1,"-")</f>
        <v>6.729073747536507E-3</v>
      </c>
      <c r="K125" s="159">
        <f t="shared" si="63"/>
        <v>-7.7454078844188867E-2</v>
      </c>
      <c r="L125" s="157">
        <f t="shared" si="64"/>
        <v>519</v>
      </c>
      <c r="M125" s="158">
        <f t="shared" si="65"/>
        <v>-6519</v>
      </c>
      <c r="N125" s="159">
        <f t="shared" si="62"/>
        <v>1.4332755386250839E-2</v>
      </c>
    </row>
    <row r="126" spans="1:14" s="56" customFormat="1" x14ac:dyDescent="0.25">
      <c r="B126" s="162" t="s">
        <v>110</v>
      </c>
      <c r="C126" s="163">
        <v>10499</v>
      </c>
      <c r="D126" s="163">
        <v>8922</v>
      </c>
      <c r="E126" s="163">
        <v>3445</v>
      </c>
      <c r="F126" s="163">
        <v>8307</v>
      </c>
      <c r="G126" s="163">
        <v>8307</v>
      </c>
      <c r="H126" s="163">
        <v>10172</v>
      </c>
      <c r="I126" s="163">
        <v>9158</v>
      </c>
      <c r="J126" s="165">
        <f t="shared" ref="J126:J133" si="66">IFERROR(I126/H126-1,"-")</f>
        <v>-9.9685410931970142E-2</v>
      </c>
      <c r="K126" s="164">
        <f t="shared" si="63"/>
        <v>2.6451468280654478E-2</v>
      </c>
      <c r="L126" s="162">
        <f t="shared" si="64"/>
        <v>-1014</v>
      </c>
      <c r="M126" s="163">
        <f t="shared" si="65"/>
        <v>236</v>
      </c>
      <c r="N126" s="164">
        <f t="shared" si="62"/>
        <v>1.6904629132778496E-3</v>
      </c>
    </row>
    <row r="127" spans="1:14" s="56" customFormat="1" x14ac:dyDescent="0.25">
      <c r="B127" s="162" t="s">
        <v>113</v>
      </c>
      <c r="C127" s="163">
        <v>9222</v>
      </c>
      <c r="D127" s="163">
        <v>8007</v>
      </c>
      <c r="E127" s="163">
        <v>3648</v>
      </c>
      <c r="F127" s="163">
        <v>8165</v>
      </c>
      <c r="G127" s="163">
        <v>8165</v>
      </c>
      <c r="H127" s="163">
        <v>10909</v>
      </c>
      <c r="I127" s="163">
        <v>10490</v>
      </c>
      <c r="J127" s="165">
        <f t="shared" si="66"/>
        <v>-3.8408653405445081E-2</v>
      </c>
      <c r="K127" s="164">
        <f t="shared" si="63"/>
        <v>0.31010365929811412</v>
      </c>
      <c r="L127" s="162">
        <f t="shared" si="64"/>
        <v>-419</v>
      </c>
      <c r="M127" s="163">
        <f t="shared" si="65"/>
        <v>2483</v>
      </c>
      <c r="N127" s="164">
        <f t="shared" si="62"/>
        <v>1.9363350033069057E-3</v>
      </c>
    </row>
    <row r="128" spans="1:14" x14ac:dyDescent="0.25">
      <c r="A128" s="1"/>
      <c r="B128" s="162" t="s">
        <v>116</v>
      </c>
      <c r="C128" s="163">
        <v>5794</v>
      </c>
      <c r="D128" s="163">
        <v>5944</v>
      </c>
      <c r="E128" s="163">
        <v>2556</v>
      </c>
      <c r="F128" s="163">
        <v>6960</v>
      </c>
      <c r="G128" s="163">
        <v>6960</v>
      </c>
      <c r="H128" s="163">
        <v>7511</v>
      </c>
      <c r="I128" s="163">
        <v>7375</v>
      </c>
      <c r="J128" s="165">
        <f t="shared" si="66"/>
        <v>-1.8106776727466412E-2</v>
      </c>
      <c r="K128" s="164">
        <f t="shared" si="63"/>
        <v>0.24074697173620452</v>
      </c>
      <c r="L128" s="162">
        <f t="shared" si="64"/>
        <v>-136</v>
      </c>
      <c r="M128" s="163">
        <f t="shared" si="65"/>
        <v>1431</v>
      </c>
      <c r="N128" s="164">
        <f t="shared" si="62"/>
        <v>1.3613413393125291E-3</v>
      </c>
    </row>
    <row r="129" spans="1:14" x14ac:dyDescent="0.25">
      <c r="A129" s="1"/>
      <c r="B129" s="162" t="s">
        <v>123</v>
      </c>
      <c r="C129" s="163">
        <v>1409</v>
      </c>
      <c r="D129" s="163">
        <v>1408</v>
      </c>
      <c r="E129" s="163">
        <v>658</v>
      </c>
      <c r="F129" s="163">
        <v>2080</v>
      </c>
      <c r="G129" s="163">
        <v>2080</v>
      </c>
      <c r="H129" s="163">
        <v>2175</v>
      </c>
      <c r="I129" s="163">
        <v>1944</v>
      </c>
      <c r="J129" s="165">
        <f t="shared" si="66"/>
        <v>-0.10620689655172411</v>
      </c>
      <c r="K129" s="164">
        <f t="shared" si="63"/>
        <v>0.38068181818181812</v>
      </c>
      <c r="L129" s="162">
        <f t="shared" si="64"/>
        <v>-231</v>
      </c>
      <c r="M129" s="163">
        <f t="shared" si="65"/>
        <v>536</v>
      </c>
      <c r="N129" s="164">
        <f t="shared" si="62"/>
        <v>3.5884034760997376E-4</v>
      </c>
    </row>
    <row r="130" spans="1:14" x14ac:dyDescent="0.25">
      <c r="A130" s="1"/>
      <c r="B130" s="162" t="s">
        <v>119</v>
      </c>
      <c r="C130" s="163">
        <v>1544</v>
      </c>
      <c r="D130" s="163">
        <v>1205</v>
      </c>
      <c r="E130" s="163">
        <v>658</v>
      </c>
      <c r="F130" s="163">
        <v>1474</v>
      </c>
      <c r="G130" s="163">
        <v>1474</v>
      </c>
      <c r="H130" s="163">
        <v>1524</v>
      </c>
      <c r="I130" s="163">
        <v>1629</v>
      </c>
      <c r="J130" s="165">
        <f t="shared" si="66"/>
        <v>6.889763779527569E-2</v>
      </c>
      <c r="K130" s="164">
        <f t="shared" si="63"/>
        <v>0.35186721991701253</v>
      </c>
      <c r="L130" s="162">
        <f t="shared" si="64"/>
        <v>105</v>
      </c>
      <c r="M130" s="163">
        <f t="shared" si="65"/>
        <v>424</v>
      </c>
      <c r="N130" s="164">
        <f t="shared" si="62"/>
        <v>3.0069492091391322E-4</v>
      </c>
    </row>
    <row r="131" spans="1:14" x14ac:dyDescent="0.25">
      <c r="A131" s="1"/>
      <c r="B131" s="162" t="s">
        <v>128</v>
      </c>
      <c r="C131" s="163">
        <v>1230</v>
      </c>
      <c r="D131" s="163">
        <v>1315</v>
      </c>
      <c r="E131" s="163">
        <v>695</v>
      </c>
      <c r="F131" s="163">
        <v>848</v>
      </c>
      <c r="G131" s="163">
        <v>848</v>
      </c>
      <c r="H131" s="163">
        <v>1030</v>
      </c>
      <c r="I131" s="163">
        <v>1142</v>
      </c>
      <c r="J131" s="165">
        <f t="shared" si="66"/>
        <v>0.10873786407766994</v>
      </c>
      <c r="K131" s="164">
        <f t="shared" si="63"/>
        <v>-0.13155893536121677</v>
      </c>
      <c r="L131" s="162">
        <f t="shared" si="64"/>
        <v>112</v>
      </c>
      <c r="M131" s="163">
        <f t="shared" si="65"/>
        <v>-173</v>
      </c>
      <c r="N131" s="164">
        <f t="shared" si="62"/>
        <v>2.1080024535524179E-4</v>
      </c>
    </row>
    <row r="132" spans="1:14" x14ac:dyDescent="0.25">
      <c r="A132" s="161" t="s">
        <v>144</v>
      </c>
      <c r="B132" s="162" t="s">
        <v>131</v>
      </c>
      <c r="C132" s="163">
        <v>2361</v>
      </c>
      <c r="D132" s="163">
        <v>2013</v>
      </c>
      <c r="E132" s="163">
        <v>1083</v>
      </c>
      <c r="F132" s="163">
        <v>1320</v>
      </c>
      <c r="G132" s="163">
        <v>1320</v>
      </c>
      <c r="H132" s="163">
        <v>1881</v>
      </c>
      <c r="I132" s="163">
        <v>1771</v>
      </c>
      <c r="J132" s="165">
        <f t="shared" si="66"/>
        <v>-5.8479532163742687E-2</v>
      </c>
      <c r="K132" s="164">
        <f t="shared" si="63"/>
        <v>-0.1202185792349727</v>
      </c>
      <c r="L132" s="162">
        <f t="shared" si="64"/>
        <v>-110</v>
      </c>
      <c r="M132" s="163">
        <f t="shared" si="65"/>
        <v>-242</v>
      </c>
      <c r="N132" s="164">
        <f t="shared" si="62"/>
        <v>3.2690651009118497E-4</v>
      </c>
    </row>
    <row r="133" spans="1:14" x14ac:dyDescent="0.25">
      <c r="A133" s="167" t="s">
        <v>145</v>
      </c>
      <c r="B133" s="168" t="s">
        <v>145</v>
      </c>
      <c r="C133" s="169">
        <f t="shared" ref="C133:I133" si="67">C125-SUM(C126:C132)</f>
        <v>49438</v>
      </c>
      <c r="D133" s="169">
        <f t="shared" si="67"/>
        <v>55352</v>
      </c>
      <c r="E133" s="169">
        <f t="shared" si="67"/>
        <v>22680</v>
      </c>
      <c r="F133" s="169">
        <f t="shared" ref="F133" si="68">F125-SUM(F126:F132)</f>
        <v>44994</v>
      </c>
      <c r="G133" s="169">
        <f t="shared" si="67"/>
        <v>44994</v>
      </c>
      <c r="H133" s="169">
        <f t="shared" si="67"/>
        <v>41926</v>
      </c>
      <c r="I133" s="169">
        <f t="shared" si="67"/>
        <v>44138</v>
      </c>
      <c r="J133" s="171">
        <f t="shared" si="66"/>
        <v>5.2759624099603997E-2</v>
      </c>
      <c r="K133" s="170">
        <f t="shared" si="63"/>
        <v>-0.20259430553548197</v>
      </c>
      <c r="L133" s="168">
        <f>I133-H133</f>
        <v>2212</v>
      </c>
      <c r="M133" s="169">
        <f t="shared" si="65"/>
        <v>-11214</v>
      </c>
      <c r="N133" s="170">
        <f t="shared" si="62"/>
        <v>8.1473741063832414E-3</v>
      </c>
    </row>
    <row r="134" spans="1:14" x14ac:dyDescent="0.25">
      <c r="A134" s="1"/>
      <c r="B134" s="153" t="s">
        <v>52</v>
      </c>
      <c r="C134" s="151"/>
      <c r="D134" s="151"/>
      <c r="E134" s="151"/>
      <c r="F134" s="151"/>
      <c r="G134" s="151"/>
      <c r="H134" s="151"/>
      <c r="I134" s="152"/>
      <c r="J134" s="152"/>
      <c r="K134" s="152"/>
      <c r="L134" s="152"/>
      <c r="M134" s="151"/>
      <c r="N134" s="151"/>
    </row>
    <row r="135" spans="1:14" x14ac:dyDescent="0.25">
      <c r="A135" s="1"/>
      <c r="B135" s="154" t="s">
        <v>68</v>
      </c>
      <c r="C135" s="176">
        <v>280535</v>
      </c>
      <c r="D135" s="176">
        <v>250989</v>
      </c>
      <c r="E135" s="176">
        <v>94376</v>
      </c>
      <c r="F135" s="176">
        <v>252020</v>
      </c>
      <c r="G135" s="176">
        <v>252020</v>
      </c>
      <c r="H135" s="176">
        <v>274006</v>
      </c>
      <c r="I135" s="176">
        <v>287742</v>
      </c>
      <c r="J135" s="177">
        <f>IFERROR(I135/H135-1,"-")</f>
        <v>5.0130289117756632E-2</v>
      </c>
      <c r="K135" s="177">
        <f>IFERROR(I135/D135-1,"-")</f>
        <v>0.14643271219057419</v>
      </c>
      <c r="L135" s="176">
        <f>I135-H135</f>
        <v>13736</v>
      </c>
      <c r="M135" s="176">
        <f>I135-D135</f>
        <v>36753</v>
      </c>
      <c r="N135" s="177">
        <f t="shared" ref="N135:N147" si="69">I135/I$9</f>
        <v>5.3113909105961456E-2</v>
      </c>
    </row>
    <row r="136" spans="1:14" x14ac:dyDescent="0.25">
      <c r="A136" s="1" t="s">
        <v>96</v>
      </c>
      <c r="B136" s="157" t="s">
        <v>97</v>
      </c>
      <c r="C136" s="158">
        <v>51828</v>
      </c>
      <c r="D136" s="158">
        <v>45096</v>
      </c>
      <c r="E136" s="158">
        <v>19769</v>
      </c>
      <c r="F136" s="158">
        <v>28307</v>
      </c>
      <c r="G136" s="158">
        <v>28307</v>
      </c>
      <c r="H136" s="158">
        <v>31454</v>
      </c>
      <c r="I136" s="158">
        <v>28667</v>
      </c>
      <c r="J136" s="160">
        <f>IFERROR(I136/H136-1,"-")</f>
        <v>-8.8605582755770351E-2</v>
      </c>
      <c r="K136" s="159">
        <f t="shared" ref="K136:K147" si="70">IFERROR(I136/D136-1,"-")</f>
        <v>-0.36431169061557567</v>
      </c>
      <c r="L136" s="157">
        <f t="shared" ref="L136:L146" si="71">I136-H136</f>
        <v>-2787</v>
      </c>
      <c r="M136" s="158">
        <f t="shared" ref="M136:M147" si="72">I136-D136</f>
        <v>-16429</v>
      </c>
      <c r="N136" s="159">
        <f t="shared" si="69"/>
        <v>5.2916030066538673E-3</v>
      </c>
    </row>
    <row r="137" spans="1:14" x14ac:dyDescent="0.25">
      <c r="A137" s="161" t="s">
        <v>103</v>
      </c>
      <c r="B137" s="162" t="s">
        <v>103</v>
      </c>
      <c r="C137" s="163">
        <v>37178</v>
      </c>
      <c r="D137" s="163">
        <v>24700</v>
      </c>
      <c r="E137" s="163">
        <v>14147</v>
      </c>
      <c r="F137" s="163">
        <v>19268</v>
      </c>
      <c r="G137" s="163">
        <v>19268</v>
      </c>
      <c r="H137" s="163">
        <v>20465</v>
      </c>
      <c r="I137" s="163">
        <v>18364</v>
      </c>
      <c r="J137" s="165">
        <f>IFERROR(I137/H137-1,"-")</f>
        <v>-0.10266308331297336</v>
      </c>
      <c r="K137" s="164">
        <f t="shared" si="70"/>
        <v>-0.25651821862348179</v>
      </c>
      <c r="L137" s="162">
        <f t="shared" si="71"/>
        <v>-2101</v>
      </c>
      <c r="M137" s="163">
        <f t="shared" si="72"/>
        <v>-6336</v>
      </c>
      <c r="N137" s="164">
        <f t="shared" si="69"/>
        <v>3.3897860820522418E-3</v>
      </c>
    </row>
    <row r="138" spans="1:14" x14ac:dyDescent="0.25">
      <c r="A138" s="161" t="s">
        <v>100</v>
      </c>
      <c r="B138" s="162" t="s">
        <v>100</v>
      </c>
      <c r="C138" s="163">
        <v>14650</v>
      </c>
      <c r="D138" s="163">
        <v>20396</v>
      </c>
      <c r="E138" s="163">
        <v>5622</v>
      </c>
      <c r="F138" s="163">
        <v>9039</v>
      </c>
      <c r="G138" s="163">
        <v>9039</v>
      </c>
      <c r="H138" s="163">
        <v>10989</v>
      </c>
      <c r="I138" s="163">
        <v>10303</v>
      </c>
      <c r="J138" s="165">
        <f>IFERROR(I138/H138-1,"-")</f>
        <v>-6.2426062426062412E-2</v>
      </c>
      <c r="K138" s="164">
        <f t="shared" si="70"/>
        <v>-0.4948519317513238</v>
      </c>
      <c r="L138" s="162">
        <f t="shared" si="71"/>
        <v>-686</v>
      </c>
      <c r="M138" s="163">
        <f t="shared" si="72"/>
        <v>-10093</v>
      </c>
      <c r="N138" s="164">
        <f t="shared" si="69"/>
        <v>1.9018169246016255E-3</v>
      </c>
    </row>
    <row r="139" spans="1:14" x14ac:dyDescent="0.25">
      <c r="A139" s="1"/>
      <c r="B139" s="157" t="s">
        <v>107</v>
      </c>
      <c r="C139" s="158">
        <v>228707</v>
      </c>
      <c r="D139" s="158">
        <v>205893</v>
      </c>
      <c r="E139" s="158">
        <v>74607</v>
      </c>
      <c r="F139" s="158">
        <v>223713</v>
      </c>
      <c r="G139" s="158">
        <v>223713</v>
      </c>
      <c r="H139" s="158">
        <v>242552</v>
      </c>
      <c r="I139" s="158">
        <v>259075</v>
      </c>
      <c r="J139" s="160">
        <f>IFERROR(I139/H139-1,"-")</f>
        <v>6.8121474982684171E-2</v>
      </c>
      <c r="K139" s="159">
        <f t="shared" si="70"/>
        <v>0.25829921366923592</v>
      </c>
      <c r="L139" s="157">
        <f t="shared" si="71"/>
        <v>16523</v>
      </c>
      <c r="M139" s="158">
        <f t="shared" si="72"/>
        <v>53182</v>
      </c>
      <c r="N139" s="159">
        <f t="shared" si="69"/>
        <v>4.7822306099307592E-2</v>
      </c>
    </row>
    <row r="140" spans="1:14" s="56" customFormat="1" x14ac:dyDescent="0.25">
      <c r="B140" s="162" t="s">
        <v>110</v>
      </c>
      <c r="C140" s="163">
        <v>119537</v>
      </c>
      <c r="D140" s="163">
        <v>102733</v>
      </c>
      <c r="E140" s="163">
        <v>30179</v>
      </c>
      <c r="F140" s="163">
        <v>98327</v>
      </c>
      <c r="G140" s="163">
        <v>98327</v>
      </c>
      <c r="H140" s="163">
        <v>105348</v>
      </c>
      <c r="I140" s="163">
        <v>117947</v>
      </c>
      <c r="J140" s="165">
        <f t="shared" ref="J140:J147" si="73">IFERROR(I140/H140-1,"-")</f>
        <v>0.11959410714963736</v>
      </c>
      <c r="K140" s="164">
        <f t="shared" si="70"/>
        <v>0.14809262846407689</v>
      </c>
      <c r="L140" s="162">
        <f t="shared" si="71"/>
        <v>12599</v>
      </c>
      <c r="M140" s="163">
        <f t="shared" si="72"/>
        <v>15214</v>
      </c>
      <c r="N140" s="164">
        <f t="shared" si="69"/>
        <v>2.1771678230223034E-2</v>
      </c>
    </row>
    <row r="141" spans="1:14" s="56" customFormat="1" x14ac:dyDescent="0.25">
      <c r="B141" s="162" t="s">
        <v>113</v>
      </c>
      <c r="C141" s="163">
        <v>15555</v>
      </c>
      <c r="D141" s="163">
        <v>14456</v>
      </c>
      <c r="E141" s="163">
        <v>5578</v>
      </c>
      <c r="F141" s="163">
        <v>15310</v>
      </c>
      <c r="G141" s="163">
        <v>15310</v>
      </c>
      <c r="H141" s="163">
        <v>20966</v>
      </c>
      <c r="I141" s="163">
        <v>21577</v>
      </c>
      <c r="J141" s="165">
        <f t="shared" si="73"/>
        <v>2.9142421062672952E-2</v>
      </c>
      <c r="K141" s="164">
        <f t="shared" si="70"/>
        <v>0.49259822910902051</v>
      </c>
      <c r="L141" s="162">
        <f t="shared" si="71"/>
        <v>611</v>
      </c>
      <c r="M141" s="163">
        <f t="shared" si="72"/>
        <v>7121</v>
      </c>
      <c r="N141" s="164">
        <f t="shared" si="69"/>
        <v>3.9828694343520595E-3</v>
      </c>
    </row>
    <row r="142" spans="1:14" x14ac:dyDescent="0.25">
      <c r="A142" s="1"/>
      <c r="B142" s="162" t="s">
        <v>116</v>
      </c>
      <c r="C142" s="163">
        <v>25776</v>
      </c>
      <c r="D142" s="163">
        <v>20088</v>
      </c>
      <c r="E142" s="163">
        <v>6504</v>
      </c>
      <c r="F142" s="163">
        <v>26748</v>
      </c>
      <c r="G142" s="163">
        <v>26748</v>
      </c>
      <c r="H142" s="163">
        <v>25049</v>
      </c>
      <c r="I142" s="163">
        <v>25956</v>
      </c>
      <c r="J142" s="165">
        <f t="shared" si="73"/>
        <v>3.6209030300610845E-2</v>
      </c>
      <c r="K142" s="164">
        <f t="shared" si="70"/>
        <v>0.29211469534050183</v>
      </c>
      <c r="L142" s="162">
        <f t="shared" si="71"/>
        <v>907</v>
      </c>
      <c r="M142" s="163">
        <f t="shared" si="72"/>
        <v>5868</v>
      </c>
      <c r="N142" s="164">
        <f t="shared" si="69"/>
        <v>4.7911831597553904E-3</v>
      </c>
    </row>
    <row r="143" spans="1:14" x14ac:dyDescent="0.25">
      <c r="A143" s="1"/>
      <c r="B143" s="162" t="s">
        <v>123</v>
      </c>
      <c r="C143" s="163">
        <v>4759</v>
      </c>
      <c r="D143" s="163">
        <v>4319</v>
      </c>
      <c r="E143" s="163">
        <v>1170</v>
      </c>
      <c r="F143" s="163">
        <v>10336</v>
      </c>
      <c r="G143" s="163">
        <v>10336</v>
      </c>
      <c r="H143" s="163">
        <v>9722</v>
      </c>
      <c r="I143" s="163">
        <v>6946</v>
      </c>
      <c r="J143" s="165">
        <f t="shared" si="73"/>
        <v>-0.28553795515326064</v>
      </c>
      <c r="K143" s="164">
        <f t="shared" si="70"/>
        <v>0.60824264876128731</v>
      </c>
      <c r="L143" s="162">
        <f t="shared" si="71"/>
        <v>-2776</v>
      </c>
      <c r="M143" s="163">
        <f t="shared" si="72"/>
        <v>2627</v>
      </c>
      <c r="N143" s="164">
        <f t="shared" si="69"/>
        <v>1.2821528058121799E-3</v>
      </c>
    </row>
    <row r="144" spans="1:14" x14ac:dyDescent="0.25">
      <c r="A144" s="1"/>
      <c r="B144" s="162" t="s">
        <v>119</v>
      </c>
      <c r="C144" s="163">
        <v>4448</v>
      </c>
      <c r="D144" s="163">
        <v>4318</v>
      </c>
      <c r="E144" s="163">
        <v>1988</v>
      </c>
      <c r="F144" s="163">
        <v>4532</v>
      </c>
      <c r="G144" s="163">
        <v>4532</v>
      </c>
      <c r="H144" s="163">
        <v>5507</v>
      </c>
      <c r="I144" s="163">
        <v>5702</v>
      </c>
      <c r="J144" s="165">
        <f t="shared" si="73"/>
        <v>3.5409478845106257E-2</v>
      </c>
      <c r="K144" s="164">
        <f t="shared" si="70"/>
        <v>0.32051875868457613</v>
      </c>
      <c r="L144" s="162">
        <f t="shared" si="71"/>
        <v>195</v>
      </c>
      <c r="M144" s="163">
        <f t="shared" si="72"/>
        <v>1384</v>
      </c>
      <c r="N144" s="164">
        <f t="shared" si="69"/>
        <v>1.0525245175267851E-3</v>
      </c>
    </row>
    <row r="145" spans="1:14" x14ac:dyDescent="0.25">
      <c r="A145" s="1"/>
      <c r="B145" s="162" t="s">
        <v>128</v>
      </c>
      <c r="C145" s="163">
        <v>1845</v>
      </c>
      <c r="D145" s="163">
        <v>2191</v>
      </c>
      <c r="E145" s="163">
        <v>2363</v>
      </c>
      <c r="F145" s="163">
        <v>2541</v>
      </c>
      <c r="G145" s="163">
        <v>2541</v>
      </c>
      <c r="H145" s="163">
        <v>2860</v>
      </c>
      <c r="I145" s="163">
        <v>2755</v>
      </c>
      <c r="J145" s="165">
        <f t="shared" si="73"/>
        <v>-3.6713286713286664E-2</v>
      </c>
      <c r="K145" s="164">
        <f t="shared" si="70"/>
        <v>0.25741670470104983</v>
      </c>
      <c r="L145" s="162">
        <f t="shared" si="71"/>
        <v>-105</v>
      </c>
      <c r="M145" s="163">
        <f t="shared" si="72"/>
        <v>564</v>
      </c>
      <c r="N145" s="164">
        <f t="shared" si="69"/>
        <v>5.0854174777030742E-4</v>
      </c>
    </row>
    <row r="146" spans="1:14" x14ac:dyDescent="0.25">
      <c r="A146" s="161" t="s">
        <v>144</v>
      </c>
      <c r="B146" s="162" t="s">
        <v>131</v>
      </c>
      <c r="C146" s="163">
        <v>9171</v>
      </c>
      <c r="D146" s="163">
        <v>5868</v>
      </c>
      <c r="E146" s="163">
        <v>4760</v>
      </c>
      <c r="F146" s="163">
        <v>1315</v>
      </c>
      <c r="G146" s="163">
        <v>1315</v>
      </c>
      <c r="H146" s="163">
        <v>2219</v>
      </c>
      <c r="I146" s="163">
        <v>2127</v>
      </c>
      <c r="J146" s="165">
        <f t="shared" si="73"/>
        <v>-4.1460117169896393E-2</v>
      </c>
      <c r="K146" s="164">
        <f t="shared" si="70"/>
        <v>-0.63752556237218816</v>
      </c>
      <c r="L146" s="162">
        <f t="shared" si="71"/>
        <v>-92</v>
      </c>
      <c r="M146" s="163">
        <f t="shared" si="72"/>
        <v>-3741</v>
      </c>
      <c r="N146" s="164">
        <f t="shared" si="69"/>
        <v>3.9262007169054227E-4</v>
      </c>
    </row>
    <row r="147" spans="1:14" x14ac:dyDescent="0.25">
      <c r="A147" s="167" t="s">
        <v>145</v>
      </c>
      <c r="B147" s="168" t="s">
        <v>145</v>
      </c>
      <c r="C147" s="169">
        <f t="shared" ref="C147:I147" si="74">C139-SUM(C140:C146)</f>
        <v>47616</v>
      </c>
      <c r="D147" s="169">
        <f t="shared" si="74"/>
        <v>51920</v>
      </c>
      <c r="E147" s="169">
        <f t="shared" si="74"/>
        <v>22065</v>
      </c>
      <c r="F147" s="169">
        <f t="shared" ref="F147" si="75">F139-SUM(F140:F146)</f>
        <v>64604</v>
      </c>
      <c r="G147" s="169">
        <f t="shared" si="74"/>
        <v>64604</v>
      </c>
      <c r="H147" s="169">
        <f t="shared" si="74"/>
        <v>70881</v>
      </c>
      <c r="I147" s="169">
        <f t="shared" si="74"/>
        <v>76065</v>
      </c>
      <c r="J147" s="171">
        <f t="shared" si="73"/>
        <v>7.3136665679095936E-2</v>
      </c>
      <c r="K147" s="170">
        <f t="shared" si="70"/>
        <v>0.46504237288135597</v>
      </c>
      <c r="L147" s="168">
        <f>I147-H147</f>
        <v>5184</v>
      </c>
      <c r="M147" s="169">
        <f t="shared" si="72"/>
        <v>24145</v>
      </c>
      <c r="N147" s="170">
        <f t="shared" si="69"/>
        <v>1.4040736132177292E-2</v>
      </c>
    </row>
    <row r="148" spans="1:14" x14ac:dyDescent="0.25">
      <c r="A148" s="1"/>
      <c r="B148" s="153" t="s">
        <v>53</v>
      </c>
      <c r="C148" s="151"/>
      <c r="D148" s="151"/>
      <c r="E148" s="151"/>
      <c r="F148" s="151"/>
      <c r="G148" s="151"/>
      <c r="H148" s="151"/>
      <c r="I148" s="152"/>
      <c r="J148" s="152"/>
      <c r="K148" s="152"/>
      <c r="L148" s="152"/>
      <c r="M148" s="151"/>
      <c r="N148" s="151"/>
    </row>
    <row r="149" spans="1:14" x14ac:dyDescent="0.25">
      <c r="A149" s="1"/>
      <c r="B149" s="154" t="s">
        <v>68</v>
      </c>
      <c r="C149" s="176">
        <v>123657</v>
      </c>
      <c r="D149" s="176">
        <v>120484</v>
      </c>
      <c r="E149" s="176">
        <v>41203</v>
      </c>
      <c r="F149" s="176">
        <v>103473</v>
      </c>
      <c r="G149" s="176">
        <v>103473</v>
      </c>
      <c r="H149" s="176">
        <v>118259</v>
      </c>
      <c r="I149" s="176">
        <v>121233</v>
      </c>
      <c r="J149" s="177">
        <f>IFERROR(I149/H149-1,"-")</f>
        <v>2.5148191680971488E-2</v>
      </c>
      <c r="K149" s="177">
        <f>IFERROR(I149/D149-1,"-")</f>
        <v>6.2165930745992082E-3</v>
      </c>
      <c r="L149" s="176">
        <f>I149-H149</f>
        <v>2974</v>
      </c>
      <c r="M149" s="176">
        <f>I149-D149</f>
        <v>749</v>
      </c>
      <c r="N149" s="177">
        <f t="shared" ref="N149:N161" si="76">I149/I$9</f>
        <v>2.2378236554423843E-2</v>
      </c>
    </row>
    <row r="150" spans="1:14" x14ac:dyDescent="0.25">
      <c r="A150" s="1" t="s">
        <v>96</v>
      </c>
      <c r="B150" s="157" t="s">
        <v>97</v>
      </c>
      <c r="C150" s="158">
        <v>49303</v>
      </c>
      <c r="D150" s="158">
        <v>52180</v>
      </c>
      <c r="E150" s="158">
        <v>18426</v>
      </c>
      <c r="F150" s="158">
        <v>54281</v>
      </c>
      <c r="G150" s="158">
        <v>54281</v>
      </c>
      <c r="H150" s="158">
        <v>58402</v>
      </c>
      <c r="I150" s="158">
        <v>53149</v>
      </c>
      <c r="J150" s="160">
        <f>IFERROR(I150/H150-1,"-")</f>
        <v>-8.9945549809937964E-2</v>
      </c>
      <c r="K150" s="159">
        <f t="shared" ref="K150:K161" si="77">IFERROR(I150/D150-1,"-")</f>
        <v>1.8570333461096267E-2</v>
      </c>
      <c r="L150" s="157">
        <f t="shared" ref="L150:L160" si="78">I150-H150</f>
        <v>-5253</v>
      </c>
      <c r="M150" s="158">
        <f t="shared" ref="M150:M161" si="79">I150-D150</f>
        <v>969</v>
      </c>
      <c r="N150" s="159">
        <f t="shared" si="76"/>
        <v>9.81070248720293E-3</v>
      </c>
    </row>
    <row r="151" spans="1:14" x14ac:dyDescent="0.25">
      <c r="A151" s="161" t="s">
        <v>103</v>
      </c>
      <c r="B151" s="162" t="s">
        <v>103</v>
      </c>
      <c r="C151" s="163">
        <v>28877</v>
      </c>
      <c r="D151" s="163">
        <v>30730</v>
      </c>
      <c r="E151" s="163">
        <v>10451</v>
      </c>
      <c r="F151" s="163">
        <v>38603</v>
      </c>
      <c r="G151" s="163">
        <v>38603</v>
      </c>
      <c r="H151" s="163">
        <v>42574</v>
      </c>
      <c r="I151" s="163">
        <v>35419</v>
      </c>
      <c r="J151" s="165">
        <f>IFERROR(I151/H151-1,"-")</f>
        <v>-0.1680603185042514</v>
      </c>
      <c r="K151" s="164">
        <f t="shared" si="77"/>
        <v>0.15258704848682059</v>
      </c>
      <c r="L151" s="162">
        <f t="shared" si="78"/>
        <v>-7155</v>
      </c>
      <c r="M151" s="163">
        <f t="shared" si="79"/>
        <v>4689</v>
      </c>
      <c r="N151" s="164">
        <f t="shared" si="76"/>
        <v>6.537945613167521E-3</v>
      </c>
    </row>
    <row r="152" spans="1:14" x14ac:dyDescent="0.25">
      <c r="A152" s="161" t="s">
        <v>100</v>
      </c>
      <c r="B152" s="162" t="s">
        <v>100</v>
      </c>
      <c r="C152" s="163">
        <v>20426</v>
      </c>
      <c r="D152" s="163">
        <v>21450</v>
      </c>
      <c r="E152" s="163">
        <v>7975</v>
      </c>
      <c r="F152" s="163">
        <v>15678</v>
      </c>
      <c r="G152" s="163">
        <v>15678</v>
      </c>
      <c r="H152" s="163">
        <v>15828</v>
      </c>
      <c r="I152" s="163">
        <v>17730</v>
      </c>
      <c r="J152" s="165">
        <f>IFERROR(I152/H152-1,"-")</f>
        <v>0.12016679302501898</v>
      </c>
      <c r="K152" s="164">
        <f t="shared" si="77"/>
        <v>-0.17342657342657342</v>
      </c>
      <c r="L152" s="162">
        <f t="shared" si="78"/>
        <v>1902</v>
      </c>
      <c r="M152" s="163">
        <f t="shared" si="79"/>
        <v>-3720</v>
      </c>
      <c r="N152" s="164">
        <f t="shared" si="76"/>
        <v>3.2727568740354091E-3</v>
      </c>
    </row>
    <row r="153" spans="1:14" x14ac:dyDescent="0.25">
      <c r="A153" s="1"/>
      <c r="B153" s="157" t="s">
        <v>107</v>
      </c>
      <c r="C153" s="158">
        <v>74354</v>
      </c>
      <c r="D153" s="158">
        <v>68304</v>
      </c>
      <c r="E153" s="158">
        <v>22777</v>
      </c>
      <c r="F153" s="158">
        <v>49192</v>
      </c>
      <c r="G153" s="158">
        <v>49192</v>
      </c>
      <c r="H153" s="158">
        <v>59857</v>
      </c>
      <c r="I153" s="158">
        <v>68084</v>
      </c>
      <c r="J153" s="160">
        <f>IFERROR(I153/H153-1,"-")</f>
        <v>0.13744424211036299</v>
      </c>
      <c r="K153" s="159">
        <f t="shared" si="77"/>
        <v>-3.220894823143583E-3</v>
      </c>
      <c r="L153" s="157">
        <f t="shared" si="78"/>
        <v>8227</v>
      </c>
      <c r="M153" s="158">
        <f t="shared" si="79"/>
        <v>-220</v>
      </c>
      <c r="N153" s="159">
        <f t="shared" si="76"/>
        <v>1.2567534067220913E-2</v>
      </c>
    </row>
    <row r="154" spans="1:14" s="56" customFormat="1" x14ac:dyDescent="0.25">
      <c r="B154" s="162" t="s">
        <v>110</v>
      </c>
      <c r="C154" s="163">
        <v>22094</v>
      </c>
      <c r="D154" s="163">
        <v>20077</v>
      </c>
      <c r="E154" s="163">
        <v>6054</v>
      </c>
      <c r="F154" s="163">
        <v>17708</v>
      </c>
      <c r="G154" s="163">
        <v>17708</v>
      </c>
      <c r="H154" s="163">
        <v>19229</v>
      </c>
      <c r="I154" s="163">
        <v>20246</v>
      </c>
      <c r="J154" s="165">
        <f t="shared" ref="J154:J161" si="80">IFERROR(I154/H154-1,"-")</f>
        <v>5.2888865775651439E-2</v>
      </c>
      <c r="K154" s="164">
        <f t="shared" si="77"/>
        <v>8.4175922697613537E-3</v>
      </c>
      <c r="L154" s="162">
        <f t="shared" si="78"/>
        <v>1017</v>
      </c>
      <c r="M154" s="163">
        <f t="shared" si="79"/>
        <v>169</v>
      </c>
      <c r="N154" s="164">
        <f t="shared" si="76"/>
        <v>3.7371819329791813E-3</v>
      </c>
    </row>
    <row r="155" spans="1:14" s="56" customFormat="1" x14ac:dyDescent="0.25">
      <c r="B155" s="162" t="s">
        <v>113</v>
      </c>
      <c r="C155" s="163">
        <v>23179</v>
      </c>
      <c r="D155" s="163">
        <v>18504</v>
      </c>
      <c r="E155" s="163">
        <v>6169</v>
      </c>
      <c r="F155" s="163">
        <v>10684</v>
      </c>
      <c r="G155" s="163">
        <v>10684</v>
      </c>
      <c r="H155" s="163">
        <v>11782</v>
      </c>
      <c r="I155" s="163">
        <v>12112</v>
      </c>
      <c r="J155" s="165">
        <f t="shared" si="80"/>
        <v>2.8008827024274208E-2</v>
      </c>
      <c r="K155" s="164">
        <f t="shared" si="77"/>
        <v>-0.34543882403804582</v>
      </c>
      <c r="L155" s="162">
        <f t="shared" si="78"/>
        <v>330</v>
      </c>
      <c r="M155" s="163">
        <f t="shared" si="79"/>
        <v>-6392</v>
      </c>
      <c r="N155" s="164">
        <f t="shared" si="76"/>
        <v>2.2357378036275731E-3</v>
      </c>
    </row>
    <row r="156" spans="1:14" x14ac:dyDescent="0.25">
      <c r="A156" s="1"/>
      <c r="B156" s="162" t="s">
        <v>116</v>
      </c>
      <c r="C156" s="163">
        <v>10987</v>
      </c>
      <c r="D156" s="163">
        <v>9829</v>
      </c>
      <c r="E156" s="163">
        <v>2424</v>
      </c>
      <c r="F156" s="163">
        <v>5791</v>
      </c>
      <c r="G156" s="163">
        <v>5791</v>
      </c>
      <c r="H156" s="163">
        <v>9594</v>
      </c>
      <c r="I156" s="163">
        <v>11654</v>
      </c>
      <c r="J156" s="165">
        <f t="shared" si="80"/>
        <v>0.21471753179070263</v>
      </c>
      <c r="K156" s="164">
        <f t="shared" si="77"/>
        <v>0.18567504323939366</v>
      </c>
      <c r="L156" s="162">
        <f t="shared" si="78"/>
        <v>2060</v>
      </c>
      <c r="M156" s="163">
        <f t="shared" si="79"/>
        <v>1825</v>
      </c>
      <c r="N156" s="164">
        <f t="shared" si="76"/>
        <v>2.1511961990980629E-3</v>
      </c>
    </row>
    <row r="157" spans="1:14" x14ac:dyDescent="0.25">
      <c r="A157" s="1"/>
      <c r="B157" s="162" t="s">
        <v>123</v>
      </c>
      <c r="C157" s="163">
        <v>1310</v>
      </c>
      <c r="D157" s="163">
        <v>1434</v>
      </c>
      <c r="E157" s="163">
        <v>643</v>
      </c>
      <c r="F157" s="163">
        <v>1456</v>
      </c>
      <c r="G157" s="163">
        <v>1456</v>
      </c>
      <c r="H157" s="163">
        <v>1815</v>
      </c>
      <c r="I157" s="163">
        <v>2626</v>
      </c>
      <c r="J157" s="165">
        <f t="shared" si="80"/>
        <v>0.44683195592286507</v>
      </c>
      <c r="K157" s="164">
        <f t="shared" si="77"/>
        <v>0.83124128312412826</v>
      </c>
      <c r="L157" s="162">
        <f t="shared" si="78"/>
        <v>811</v>
      </c>
      <c r="M157" s="163">
        <f t="shared" si="79"/>
        <v>1192</v>
      </c>
      <c r="N157" s="164">
        <f t="shared" si="76"/>
        <v>4.8472981112334935E-4</v>
      </c>
    </row>
    <row r="158" spans="1:14" x14ac:dyDescent="0.25">
      <c r="A158" s="1"/>
      <c r="B158" s="162" t="s">
        <v>119</v>
      </c>
      <c r="C158" s="163">
        <v>2321</v>
      </c>
      <c r="D158" s="163">
        <v>2932</v>
      </c>
      <c r="E158" s="163">
        <v>1469</v>
      </c>
      <c r="F158" s="163">
        <v>3267</v>
      </c>
      <c r="G158" s="163">
        <v>3267</v>
      </c>
      <c r="H158" s="163">
        <v>3134</v>
      </c>
      <c r="I158" s="163">
        <v>3566</v>
      </c>
      <c r="J158" s="165">
        <f t="shared" si="80"/>
        <v>0.13784301212507977</v>
      </c>
      <c r="K158" s="164">
        <f t="shared" si="77"/>
        <v>0.21623465211459747</v>
      </c>
      <c r="L158" s="162">
        <f t="shared" si="78"/>
        <v>432</v>
      </c>
      <c r="M158" s="163">
        <f t="shared" si="79"/>
        <v>634</v>
      </c>
      <c r="N158" s="164">
        <f t="shared" si="76"/>
        <v>6.5824314793064113E-4</v>
      </c>
    </row>
    <row r="159" spans="1:14" x14ac:dyDescent="0.25">
      <c r="A159" s="1"/>
      <c r="B159" s="162" t="s">
        <v>128</v>
      </c>
      <c r="C159" s="163">
        <v>344</v>
      </c>
      <c r="D159" s="163">
        <v>457</v>
      </c>
      <c r="E159" s="163">
        <v>444</v>
      </c>
      <c r="F159" s="163">
        <v>367</v>
      </c>
      <c r="G159" s="163">
        <v>367</v>
      </c>
      <c r="H159" s="163">
        <v>546</v>
      </c>
      <c r="I159" s="163">
        <v>399</v>
      </c>
      <c r="J159" s="165">
        <f t="shared" si="80"/>
        <v>-0.26923076923076927</v>
      </c>
      <c r="K159" s="164">
        <f t="shared" si="77"/>
        <v>-0.12691466083150982</v>
      </c>
      <c r="L159" s="162">
        <f t="shared" si="78"/>
        <v>-147</v>
      </c>
      <c r="M159" s="163">
        <f t="shared" si="79"/>
        <v>-58</v>
      </c>
      <c r="N159" s="164">
        <f t="shared" si="76"/>
        <v>7.3650873815010043E-5</v>
      </c>
    </row>
    <row r="160" spans="1:14" x14ac:dyDescent="0.25">
      <c r="A160" s="161" t="s">
        <v>144</v>
      </c>
      <c r="B160" s="162" t="s">
        <v>131</v>
      </c>
      <c r="C160" s="163">
        <v>1017</v>
      </c>
      <c r="D160" s="163">
        <v>918</v>
      </c>
      <c r="E160" s="163">
        <v>581</v>
      </c>
      <c r="F160" s="163">
        <v>581</v>
      </c>
      <c r="G160" s="163">
        <v>581</v>
      </c>
      <c r="H160" s="163">
        <v>786</v>
      </c>
      <c r="I160" s="163">
        <v>673</v>
      </c>
      <c r="J160" s="165">
        <f t="shared" si="80"/>
        <v>-0.14376590330788808</v>
      </c>
      <c r="K160" s="164">
        <f t="shared" si="77"/>
        <v>-0.26688453159041392</v>
      </c>
      <c r="L160" s="162">
        <f t="shared" si="78"/>
        <v>-113</v>
      </c>
      <c r="M160" s="163">
        <f t="shared" si="79"/>
        <v>-245</v>
      </c>
      <c r="N160" s="164">
        <f t="shared" si="76"/>
        <v>1.2422816560777385E-4</v>
      </c>
    </row>
    <row r="161" spans="1:14" x14ac:dyDescent="0.25">
      <c r="A161" s="167" t="s">
        <v>145</v>
      </c>
      <c r="B161" s="168" t="s">
        <v>145</v>
      </c>
      <c r="C161" s="169">
        <f t="shared" ref="C161:I161" si="81">C153-SUM(C154:C160)</f>
        <v>13102</v>
      </c>
      <c r="D161" s="169">
        <f t="shared" si="81"/>
        <v>14153</v>
      </c>
      <c r="E161" s="169">
        <f t="shared" si="81"/>
        <v>4993</v>
      </c>
      <c r="F161" s="169">
        <f t="shared" ref="F161" si="82">F153-SUM(F154:F160)</f>
        <v>9338</v>
      </c>
      <c r="G161" s="169">
        <f t="shared" si="81"/>
        <v>9338</v>
      </c>
      <c r="H161" s="169">
        <f t="shared" si="81"/>
        <v>12971</v>
      </c>
      <c r="I161" s="169">
        <f t="shared" si="81"/>
        <v>16808</v>
      </c>
      <c r="J161" s="171">
        <f t="shared" si="80"/>
        <v>0.29581373833937241</v>
      </c>
      <c r="K161" s="170">
        <f t="shared" si="77"/>
        <v>0.18759273652229203</v>
      </c>
      <c r="L161" s="168">
        <f>I161-H161</f>
        <v>3837</v>
      </c>
      <c r="M161" s="169">
        <f t="shared" si="79"/>
        <v>2655</v>
      </c>
      <c r="N161" s="170">
        <f t="shared" si="76"/>
        <v>3.1025661330393206E-3</v>
      </c>
    </row>
    <row r="162" spans="1:14" ht="6" customHeight="1" x14ac:dyDescent="0.25">
      <c r="C162" s="79"/>
      <c r="D162" s="79"/>
      <c r="E162" s="79"/>
      <c r="F162" s="79"/>
      <c r="G162" s="79"/>
      <c r="H162" s="79"/>
      <c r="I162" s="79"/>
      <c r="J162" s="79"/>
    </row>
    <row r="163" spans="1:14" x14ac:dyDescent="0.25">
      <c r="B163" s="105" t="s">
        <v>55</v>
      </c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</sheetData>
  <mergeCells count="3">
    <mergeCell ref="B4:N4"/>
    <mergeCell ref="Q4:AB4"/>
    <mergeCell ref="C6:N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B89C2-1163-4F58-9C2D-E7449DC29888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1C46-C413-410B-8AFE-51D7EC3679C4}">
  <sheetPr>
    <tabColor rgb="FFF29140"/>
  </sheetPr>
  <dimension ref="A4:P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7" t="s">
        <v>272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64732</v>
      </c>
      <c r="D9" s="116">
        <v>-0.14100692693542827</v>
      </c>
      <c r="E9" s="115">
        <v>63680</v>
      </c>
      <c r="F9" s="116">
        <f t="shared" ref="F9:F21" si="0">IFERROR(E9/C9-1,"-")</f>
        <v>-1.6251622072545269E-2</v>
      </c>
      <c r="G9" s="115">
        <v>12913</v>
      </c>
      <c r="H9" s="116">
        <f t="shared" ref="H9:H21" si="1">IFERROR(G9/E9-1,"-")</f>
        <v>-0.79722047738693469</v>
      </c>
      <c r="I9" s="115">
        <v>70697</v>
      </c>
      <c r="J9" s="116">
        <f t="shared" ref="J9:J21" si="2">IFERROR(I9/C9-1,"-")</f>
        <v>9.2149168880924393E-2</v>
      </c>
      <c r="K9" s="115">
        <v>120145</v>
      </c>
      <c r="L9" s="116">
        <f t="shared" ref="L9:L21" si="3">IFERROR(K9/I9-1,"-")</f>
        <v>0.69943561961610823</v>
      </c>
      <c r="M9" s="115">
        <v>89491</v>
      </c>
      <c r="N9" s="116">
        <f>IFERROR(M9/K9-1,"-")</f>
        <v>-0.25514170377460565</v>
      </c>
      <c r="O9" s="116">
        <f>M9/C9-1</f>
        <v>0.38248470617314467</v>
      </c>
    </row>
    <row r="10" spans="1:16" x14ac:dyDescent="0.25">
      <c r="A10" s="1" t="s">
        <v>72</v>
      </c>
      <c r="B10" s="114" t="s">
        <v>73</v>
      </c>
      <c r="C10" s="115">
        <v>66960</v>
      </c>
      <c r="D10" s="116">
        <v>-0.18979744936234055</v>
      </c>
      <c r="E10" s="115">
        <v>64214</v>
      </c>
      <c r="F10" s="116">
        <f t="shared" si="0"/>
        <v>-4.1009557945041797E-2</v>
      </c>
      <c r="G10" s="115">
        <v>12940</v>
      </c>
      <c r="H10" s="116">
        <f t="shared" si="1"/>
        <v>-0.79848631139626869</v>
      </c>
      <c r="I10" s="115">
        <v>56495</v>
      </c>
      <c r="J10" s="116">
        <f t="shared" si="2"/>
        <v>-0.15628733572281961</v>
      </c>
      <c r="K10" s="115">
        <v>116676</v>
      </c>
      <c r="L10" s="116">
        <f t="shared" si="3"/>
        <v>1.0652447119214088</v>
      </c>
      <c r="M10" s="115">
        <v>145638</v>
      </c>
      <c r="N10" s="116">
        <f t="shared" ref="N10:N15" si="4">IFERROR(M10/K10-1,"-")</f>
        <v>0.24822585621721682</v>
      </c>
      <c r="O10" s="116">
        <f>IFERROR(M10/C10-1,"-")</f>
        <v>1.1749999999999998</v>
      </c>
    </row>
    <row r="11" spans="1:16" x14ac:dyDescent="0.25">
      <c r="A11" s="1" t="s">
        <v>74</v>
      </c>
      <c r="B11" s="114" t="s">
        <v>75</v>
      </c>
      <c r="C11" s="115">
        <v>64209</v>
      </c>
      <c r="D11" s="116">
        <v>-0.18419180240388278</v>
      </c>
      <c r="E11" s="115">
        <v>20160</v>
      </c>
      <c r="F11" s="116">
        <f t="shared" si="0"/>
        <v>-0.6860253235527729</v>
      </c>
      <c r="G11" s="115">
        <v>19186</v>
      </c>
      <c r="H11" s="116">
        <f t="shared" si="1"/>
        <v>-4.8313492063492114E-2</v>
      </c>
      <c r="I11" s="115">
        <v>68397</v>
      </c>
      <c r="J11" s="116">
        <f t="shared" si="2"/>
        <v>6.5224501238144272E-2</v>
      </c>
      <c r="K11" s="115">
        <v>107722</v>
      </c>
      <c r="L11" s="116">
        <f t="shared" si="3"/>
        <v>0.57495211778294375</v>
      </c>
      <c r="M11" s="115">
        <v>129096</v>
      </c>
      <c r="N11" s="116">
        <f t="shared" si="4"/>
        <v>0.19841815042424016</v>
      </c>
      <c r="O11" s="116">
        <f t="shared" ref="O11:O15" si="5">IFERROR(M11/C11-1,"-")</f>
        <v>1.0105592673924217</v>
      </c>
    </row>
    <row r="12" spans="1:16" x14ac:dyDescent="0.25">
      <c r="A12" s="1" t="s">
        <v>76</v>
      </c>
      <c r="B12" s="114" t="s">
        <v>77</v>
      </c>
      <c r="C12" s="115">
        <v>74713</v>
      </c>
      <c r="D12" s="116">
        <v>-8.1111329758449369E-2</v>
      </c>
      <c r="E12" s="115">
        <v>0</v>
      </c>
      <c r="F12" s="116">
        <f>IFERROR(E12/C12-1,"-")</f>
        <v>-1</v>
      </c>
      <c r="G12" s="115">
        <v>25955</v>
      </c>
      <c r="H12" s="116" t="str">
        <f t="shared" si="1"/>
        <v>-</v>
      </c>
      <c r="I12" s="115">
        <v>76269</v>
      </c>
      <c r="J12" s="116">
        <f t="shared" si="2"/>
        <v>2.082636221273404E-2</v>
      </c>
      <c r="K12" s="115">
        <v>71493</v>
      </c>
      <c r="L12" s="116">
        <f t="shared" si="3"/>
        <v>-6.2620461786571213E-2</v>
      </c>
      <c r="M12" s="115">
        <v>122581</v>
      </c>
      <c r="N12" s="116">
        <f t="shared" si="4"/>
        <v>0.71458744212720116</v>
      </c>
      <c r="O12" s="116">
        <f>IFERROR(M12/C12-1,"-")</f>
        <v>0.64069171362413502</v>
      </c>
    </row>
    <row r="13" spans="1:16" x14ac:dyDescent="0.25">
      <c r="A13" s="1" t="s">
        <v>78</v>
      </c>
      <c r="B13" s="114" t="s">
        <v>79</v>
      </c>
      <c r="C13" s="115">
        <v>55886</v>
      </c>
      <c r="D13" s="116">
        <v>-0.14984179140805642</v>
      </c>
      <c r="E13" s="115">
        <v>0</v>
      </c>
      <c r="F13" s="116">
        <f t="shared" si="0"/>
        <v>-1</v>
      </c>
      <c r="G13" s="115">
        <v>35027</v>
      </c>
      <c r="H13" s="116" t="str">
        <f t="shared" si="1"/>
        <v>-</v>
      </c>
      <c r="I13" s="115">
        <v>68461</v>
      </c>
      <c r="J13" s="116">
        <f t="shared" si="2"/>
        <v>0.22501163081988329</v>
      </c>
      <c r="K13" s="115">
        <v>41121</v>
      </c>
      <c r="L13" s="116">
        <f t="shared" si="3"/>
        <v>-0.39935145557324603</v>
      </c>
      <c r="M13" s="115">
        <v>124784</v>
      </c>
      <c r="N13" s="116">
        <f t="shared" si="4"/>
        <v>2.03455655261302</v>
      </c>
      <c r="O13" s="116">
        <f t="shared" si="5"/>
        <v>1.2328311204952942</v>
      </c>
    </row>
    <row r="14" spans="1:16" x14ac:dyDescent="0.25">
      <c r="A14" s="1" t="s">
        <v>80</v>
      </c>
      <c r="B14" s="114" t="s">
        <v>81</v>
      </c>
      <c r="C14" s="115">
        <v>62055</v>
      </c>
      <c r="D14" s="116">
        <v>-2.0689328662058526E-2</v>
      </c>
      <c r="E14" s="115">
        <v>0</v>
      </c>
      <c r="F14" s="116">
        <f t="shared" si="0"/>
        <v>-1</v>
      </c>
      <c r="G14" s="115">
        <v>14068</v>
      </c>
      <c r="H14" s="116" t="str">
        <f t="shared" si="1"/>
        <v>-</v>
      </c>
      <c r="I14" s="115">
        <v>50889</v>
      </c>
      <c r="J14" s="116">
        <f t="shared" si="2"/>
        <v>-0.17993715252598497</v>
      </c>
      <c r="K14" s="115">
        <v>61354</v>
      </c>
      <c r="L14" s="116">
        <f t="shared" si="3"/>
        <v>0.2056436557998782</v>
      </c>
      <c r="M14" s="115">
        <v>78527</v>
      </c>
      <c r="N14" s="116">
        <f t="shared" si="4"/>
        <v>0.27990025100237959</v>
      </c>
      <c r="O14" s="116">
        <f t="shared" si="5"/>
        <v>0.2654419466602207</v>
      </c>
    </row>
    <row r="15" spans="1:16" x14ac:dyDescent="0.25">
      <c r="A15" s="1" t="s">
        <v>82</v>
      </c>
      <c r="B15" s="114" t="s">
        <v>83</v>
      </c>
      <c r="C15" s="115">
        <v>80379</v>
      </c>
      <c r="D15" s="116">
        <v>6.0171201709379174E-2</v>
      </c>
      <c r="E15" s="115">
        <v>0</v>
      </c>
      <c r="F15" s="116">
        <f t="shared" si="0"/>
        <v>-1</v>
      </c>
      <c r="G15" s="115">
        <v>6598</v>
      </c>
      <c r="H15" s="116" t="str">
        <f t="shared" si="1"/>
        <v>-</v>
      </c>
      <c r="I15" s="115">
        <v>137368</v>
      </c>
      <c r="J15" s="116">
        <f t="shared" si="2"/>
        <v>0.70900359546647751</v>
      </c>
      <c r="K15" s="115">
        <v>132622</v>
      </c>
      <c r="L15" s="116">
        <f t="shared" si="3"/>
        <v>-3.454953118630244E-2</v>
      </c>
      <c r="M15" s="115">
        <v>99510</v>
      </c>
      <c r="N15" s="116">
        <f t="shared" si="4"/>
        <v>-0.24967200012064361</v>
      </c>
      <c r="O15" s="116">
        <f t="shared" si="5"/>
        <v>0.23800992796625975</v>
      </c>
    </row>
    <row r="16" spans="1:16" x14ac:dyDescent="0.25">
      <c r="A16" s="1" t="s">
        <v>84</v>
      </c>
      <c r="B16" s="114" t="s">
        <v>85</v>
      </c>
      <c r="C16" s="115">
        <v>94508</v>
      </c>
      <c r="D16" s="116">
        <v>8.8350453728868183E-2</v>
      </c>
      <c r="E16" s="115">
        <v>25944</v>
      </c>
      <c r="F16" s="116">
        <f t="shared" si="0"/>
        <v>-0.72548355694755995</v>
      </c>
      <c r="G16" s="115">
        <v>32683</v>
      </c>
      <c r="H16" s="116">
        <f t="shared" si="1"/>
        <v>0.25975177304964547</v>
      </c>
      <c r="I16" s="115">
        <v>125617</v>
      </c>
      <c r="J16" s="116">
        <f t="shared" si="2"/>
        <v>0.329167901130063</v>
      </c>
      <c r="K16" s="115">
        <v>71685</v>
      </c>
      <c r="L16" s="116">
        <f t="shared" si="3"/>
        <v>-0.42933679358685528</v>
      </c>
      <c r="M16" s="115">
        <v>168193</v>
      </c>
      <c r="N16" s="116">
        <f>IFERROR(M16/K16-1,"-")</f>
        <v>1.3462788588965613</v>
      </c>
      <c r="O16" s="116">
        <f>IFERROR(M16/C16-1,"-")</f>
        <v>0.77966944597282772</v>
      </c>
    </row>
    <row r="17" spans="1:16" x14ac:dyDescent="0.25">
      <c r="A17" s="1" t="s">
        <v>86</v>
      </c>
      <c r="B17" s="114" t="s">
        <v>87</v>
      </c>
      <c r="C17" s="115">
        <v>67472</v>
      </c>
      <c r="D17" s="116">
        <v>6.8457141047364223E-2</v>
      </c>
      <c r="E17" s="115">
        <v>21185</v>
      </c>
      <c r="F17" s="116">
        <f t="shared" si="0"/>
        <v>-0.68601790372302585</v>
      </c>
      <c r="G17" s="115">
        <v>47142</v>
      </c>
      <c r="H17" s="116">
        <f t="shared" si="1"/>
        <v>1.2252537172527731</v>
      </c>
      <c r="I17" s="115">
        <v>74490</v>
      </c>
      <c r="J17" s="116">
        <f t="shared" si="2"/>
        <v>0.10401351671804604</v>
      </c>
      <c r="K17" s="115">
        <v>66924</v>
      </c>
      <c r="L17" s="116">
        <f t="shared" si="3"/>
        <v>-0.10157068062827224</v>
      </c>
      <c r="M17" s="115">
        <v>81749</v>
      </c>
      <c r="N17" s="116">
        <f>IFERROR(M17/K17-1,"-")</f>
        <v>0.22151993305839457</v>
      </c>
      <c r="O17" s="116">
        <f>IFERROR(M17/C17-1,"-")</f>
        <v>0.21159888546359973</v>
      </c>
    </row>
    <row r="18" spans="1:16" x14ac:dyDescent="0.25">
      <c r="A18" s="1" t="s">
        <v>88</v>
      </c>
      <c r="B18" s="114" t="s">
        <v>89</v>
      </c>
      <c r="C18" s="115">
        <v>73712</v>
      </c>
      <c r="D18" s="116">
        <v>-5.6534705423082365E-2</v>
      </c>
      <c r="E18" s="115">
        <v>15842</v>
      </c>
      <c r="F18" s="116">
        <f t="shared" si="0"/>
        <v>-0.78508248317777296</v>
      </c>
      <c r="G18" s="115">
        <v>74494</v>
      </c>
      <c r="H18" s="116">
        <f t="shared" si="1"/>
        <v>3.7023103143542482</v>
      </c>
      <c r="I18" s="115">
        <v>96232</v>
      </c>
      <c r="J18" s="116">
        <f t="shared" si="2"/>
        <v>0.30551334925113949</v>
      </c>
      <c r="K18" s="115">
        <v>103075</v>
      </c>
      <c r="L18" s="116">
        <f t="shared" si="3"/>
        <v>7.1109402277828471E-2</v>
      </c>
      <c r="M18" s="115">
        <v>146033</v>
      </c>
      <c r="N18" s="116">
        <f>IFERROR(M18/K18-1,"-")</f>
        <v>0.41676449187484832</v>
      </c>
      <c r="O18" s="116">
        <f>IFERROR(M18/C18-1,"-")</f>
        <v>0.98112925982201005</v>
      </c>
    </row>
    <row r="19" spans="1:16" x14ac:dyDescent="0.25">
      <c r="A19" s="1" t="s">
        <v>90</v>
      </c>
      <c r="B19" s="114" t="s">
        <v>91</v>
      </c>
      <c r="C19" s="115">
        <v>64233</v>
      </c>
      <c r="D19" s="116">
        <v>-7.0528311169635538E-2</v>
      </c>
      <c r="E19" s="115">
        <v>14472</v>
      </c>
      <c r="F19" s="116">
        <f t="shared" si="0"/>
        <v>-0.77469525010508611</v>
      </c>
      <c r="G19" s="115">
        <v>80598</v>
      </c>
      <c r="H19" s="116">
        <f t="shared" si="1"/>
        <v>4.5692371475953566</v>
      </c>
      <c r="I19" s="115">
        <v>96956</v>
      </c>
      <c r="J19" s="116">
        <f t="shared" si="2"/>
        <v>0.50944218703781541</v>
      </c>
      <c r="K19" s="115">
        <v>70490</v>
      </c>
      <c r="L19" s="116">
        <f t="shared" si="3"/>
        <v>-0.27296918189694297</v>
      </c>
      <c r="M19" s="115"/>
      <c r="N19" s="116">
        <f>IFERROR(M19/K19-1,"-")</f>
        <v>-1</v>
      </c>
      <c r="O19" s="116">
        <f>IFERROR(M19/C19-1,"-")</f>
        <v>-1</v>
      </c>
    </row>
    <row r="20" spans="1:16" x14ac:dyDescent="0.25">
      <c r="A20" s="1" t="s">
        <v>92</v>
      </c>
      <c r="B20" s="114" t="s">
        <v>93</v>
      </c>
      <c r="C20" s="115">
        <v>65669</v>
      </c>
      <c r="D20" s="116">
        <v>-1.4082603930517856E-2</v>
      </c>
      <c r="E20" s="115">
        <v>61856</v>
      </c>
      <c r="F20" s="116">
        <f t="shared" si="0"/>
        <v>-5.8063926662504373E-2</v>
      </c>
      <c r="G20" s="115">
        <v>57766</v>
      </c>
      <c r="H20" s="116">
        <f t="shared" si="1"/>
        <v>-6.6121314019658595E-2</v>
      </c>
      <c r="I20" s="115">
        <v>92826</v>
      </c>
      <c r="J20" s="116">
        <f t="shared" si="2"/>
        <v>0.41354368118899321</v>
      </c>
      <c r="K20" s="115">
        <v>71642</v>
      </c>
      <c r="L20" s="116">
        <f t="shared" si="3"/>
        <v>-0.2282119233835348</v>
      </c>
      <c r="M20" s="115"/>
      <c r="N20" s="116">
        <f>IFERROR(M20/K20-1,"-")</f>
        <v>-1</v>
      </c>
      <c r="O20" s="116">
        <f>IFERROR(M20/C20-1,"-")</f>
        <v>-1</v>
      </c>
    </row>
    <row r="21" spans="1:16" ht="15.75" x14ac:dyDescent="0.25">
      <c r="A21" s="1" t="s">
        <v>0</v>
      </c>
      <c r="B21" s="117" t="s">
        <v>30</v>
      </c>
      <c r="C21" s="118">
        <v>834528</v>
      </c>
      <c r="D21" s="119">
        <v>-5.8907376813473689E-2</v>
      </c>
      <c r="E21" s="118">
        <v>295880</v>
      </c>
      <c r="F21" s="119">
        <f t="shared" si="0"/>
        <v>-0.64545227961194829</v>
      </c>
      <c r="G21" s="118">
        <v>419370</v>
      </c>
      <c r="H21" s="119">
        <f t="shared" si="1"/>
        <v>0.4173651480329863</v>
      </c>
      <c r="I21" s="118">
        <v>1014697</v>
      </c>
      <c r="J21" s="119">
        <f t="shared" si="2"/>
        <v>0.21589329537175495</v>
      </c>
      <c r="K21" s="118">
        <v>1034949</v>
      </c>
      <c r="L21" s="119">
        <f t="shared" si="3"/>
        <v>1.9958667464277546E-2</v>
      </c>
      <c r="M21" s="118">
        <v>1185602</v>
      </c>
      <c r="N21" s="119">
        <v>0.3279339439101181</v>
      </c>
      <c r="O21" s="119">
        <v>0.68259757658672826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C24" s="120"/>
      <c r="K24" s="120"/>
      <c r="N24" s="79"/>
      <c r="O24" s="79"/>
    </row>
    <row r="26" spans="1:16" ht="48.75" customHeight="1" thickBot="1" x14ac:dyDescent="0.3">
      <c r="B26" s="267" t="s">
        <v>273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C7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CONCATENATE("var. ",RIGHT(C29,2),"/",RIGHT(C29-1,2))</f>
        <v>var. 19/18</v>
      </c>
      <c r="E30" s="113" t="s">
        <v>69</v>
      </c>
      <c r="F30" s="112" t="str">
        <f>CONCATENATE("var. ",RIGHT(E29,2),"/",RIGHT(E29-1,2))</f>
        <v>var. 20/19</v>
      </c>
      <c r="G30" s="113" t="s">
        <v>69</v>
      </c>
      <c r="H30" s="112" t="str">
        <f>CONCATENATE("var. ",RIGHT(G29,2),"/",RIGHT(G29-1,2))</f>
        <v>var. 21/20</v>
      </c>
      <c r="I30" s="113" t="s">
        <v>69</v>
      </c>
      <c r="J30" s="112" t="s">
        <v>136</v>
      </c>
      <c r="K30" s="113" t="s">
        <v>69</v>
      </c>
      <c r="L30" s="112" t="s">
        <v>251</v>
      </c>
      <c r="M30" s="113" t="s">
        <v>69</v>
      </c>
      <c r="N30" s="112" t="s">
        <v>274</v>
      </c>
      <c r="O30" s="112" t="s">
        <v>275</v>
      </c>
    </row>
    <row r="31" spans="1:16" x14ac:dyDescent="0.25">
      <c r="B31" s="114" t="s">
        <v>71</v>
      </c>
      <c r="C31" s="115">
        <v>5504</v>
      </c>
      <c r="D31" s="116">
        <v>-0.39209189308592884</v>
      </c>
      <c r="E31" s="115">
        <v>11075</v>
      </c>
      <c r="F31" s="116">
        <f t="shared" ref="F31:F43" si="6">IFERROR(E31/C31-1,"-")</f>
        <v>1.012172965116279</v>
      </c>
      <c r="G31" s="115">
        <v>3196</v>
      </c>
      <c r="H31" s="116">
        <f t="shared" ref="H31:H43" si="7">IFERROR(G31/E31-1,"-")</f>
        <v>-0.7114221218961625</v>
      </c>
      <c r="I31" s="115">
        <v>10407</v>
      </c>
      <c r="J31" s="116">
        <f t="shared" ref="J31:J43" si="8">IFERROR(I31/G31-1,"-")</f>
        <v>2.2562578222778473</v>
      </c>
      <c r="K31" s="115">
        <v>12626</v>
      </c>
      <c r="L31" s="116">
        <f t="shared" ref="L31:L43" si="9">IFERROR(K31/I31-1,"-")</f>
        <v>0.21322186989526282</v>
      </c>
      <c r="M31" s="115">
        <v>12040</v>
      </c>
      <c r="N31" s="116">
        <f t="shared" ref="N31:N41" si="10">IFERROR(M31/K31-1,"-")</f>
        <v>-4.6412165373039715E-2</v>
      </c>
      <c r="O31" s="116">
        <f t="shared" ref="O31" si="11">M31/C31-1</f>
        <v>1.1875</v>
      </c>
    </row>
    <row r="32" spans="1:16" x14ac:dyDescent="0.25">
      <c r="B32" s="114" t="s">
        <v>73</v>
      </c>
      <c r="C32" s="115">
        <v>5846</v>
      </c>
      <c r="D32" s="116">
        <v>-0.19774941676958968</v>
      </c>
      <c r="E32" s="115">
        <v>9112</v>
      </c>
      <c r="F32" s="116">
        <f t="shared" si="6"/>
        <v>0.55867259664728008</v>
      </c>
      <c r="G32" s="115">
        <v>2098</v>
      </c>
      <c r="H32" s="116">
        <f t="shared" si="7"/>
        <v>-0.76975417032484639</v>
      </c>
      <c r="I32" s="115">
        <v>8213</v>
      </c>
      <c r="J32" s="116">
        <f t="shared" si="8"/>
        <v>2.9146806482364158</v>
      </c>
      <c r="K32" s="115">
        <v>7310</v>
      </c>
      <c r="L32" s="116">
        <f t="shared" si="9"/>
        <v>-0.10994764397905754</v>
      </c>
      <c r="M32" s="115">
        <v>13841</v>
      </c>
      <c r="N32" s="116">
        <f t="shared" si="10"/>
        <v>0.89343365253077978</v>
      </c>
      <c r="O32" s="116">
        <f>IFERROR(M32/C32-1,"-")</f>
        <v>1.3676017789941839</v>
      </c>
    </row>
    <row r="33" spans="2:16" x14ac:dyDescent="0.25">
      <c r="B33" s="114" t="s">
        <v>75</v>
      </c>
      <c r="C33" s="115">
        <v>8231</v>
      </c>
      <c r="D33" s="116">
        <v>-5.7978016668679411E-3</v>
      </c>
      <c r="E33" s="115">
        <v>924</v>
      </c>
      <c r="F33" s="116">
        <f t="shared" si="6"/>
        <v>-0.88774146519256469</v>
      </c>
      <c r="G33" s="115">
        <v>4607</v>
      </c>
      <c r="H33" s="116">
        <f t="shared" si="7"/>
        <v>3.9859307359307357</v>
      </c>
      <c r="I33" s="115">
        <v>6623</v>
      </c>
      <c r="J33" s="116">
        <f t="shared" si="8"/>
        <v>0.43759496418493593</v>
      </c>
      <c r="K33" s="115">
        <v>3120</v>
      </c>
      <c r="L33" s="116">
        <f t="shared" si="9"/>
        <v>-0.52891438924958478</v>
      </c>
      <c r="M33" s="115">
        <v>8452</v>
      </c>
      <c r="N33" s="116">
        <f t="shared" si="10"/>
        <v>1.7089743589743591</v>
      </c>
      <c r="O33" s="116">
        <f t="shared" ref="O33:O42" si="12">IFERROR(M33/C33-1,"-")</f>
        <v>2.6849714493986099E-2</v>
      </c>
    </row>
    <row r="34" spans="2:16" x14ac:dyDescent="0.25">
      <c r="B34" s="114" t="s">
        <v>77</v>
      </c>
      <c r="C34" s="115">
        <v>6800</v>
      </c>
      <c r="D34" s="116">
        <v>-0.15726855868137313</v>
      </c>
      <c r="E34" s="115">
        <v>0</v>
      </c>
      <c r="F34" s="116">
        <f t="shared" si="6"/>
        <v>-1</v>
      </c>
      <c r="G34" s="115">
        <v>4145</v>
      </c>
      <c r="H34" s="116" t="str">
        <f t="shared" si="7"/>
        <v>-</v>
      </c>
      <c r="I34" s="115">
        <v>10433</v>
      </c>
      <c r="J34" s="116">
        <f t="shared" si="8"/>
        <v>1.5170084439083231</v>
      </c>
      <c r="K34" s="115">
        <v>932</v>
      </c>
      <c r="L34" s="116">
        <f t="shared" si="9"/>
        <v>-0.91066807246237902</v>
      </c>
      <c r="M34" s="115">
        <v>21455</v>
      </c>
      <c r="N34" s="116">
        <f t="shared" si="10"/>
        <v>22.02038626609442</v>
      </c>
      <c r="O34" s="116">
        <f t="shared" si="12"/>
        <v>2.1551470588235295</v>
      </c>
    </row>
    <row r="35" spans="2:16" x14ac:dyDescent="0.25">
      <c r="B35" s="114" t="s">
        <v>79</v>
      </c>
      <c r="C35" s="115">
        <v>10291</v>
      </c>
      <c r="D35" s="116">
        <v>-4.1717105875779814E-2</v>
      </c>
      <c r="E35" s="115">
        <v>0</v>
      </c>
      <c r="F35" s="116">
        <f t="shared" si="6"/>
        <v>-1</v>
      </c>
      <c r="G35" s="115">
        <v>7784</v>
      </c>
      <c r="H35" s="116" t="str">
        <f t="shared" si="7"/>
        <v>-</v>
      </c>
      <c r="I35" s="115">
        <v>11499</v>
      </c>
      <c r="J35" s="116">
        <f t="shared" si="8"/>
        <v>0.47726104830421368</v>
      </c>
      <c r="K35" s="115">
        <v>3865</v>
      </c>
      <c r="L35" s="116">
        <f t="shared" si="9"/>
        <v>-0.66388381598399859</v>
      </c>
      <c r="M35" s="115">
        <v>39819</v>
      </c>
      <c r="N35" s="116">
        <f t="shared" si="10"/>
        <v>9.3024579560155232</v>
      </c>
      <c r="O35" s="116">
        <f t="shared" si="12"/>
        <v>2.8693032747060538</v>
      </c>
    </row>
    <row r="36" spans="2:16" x14ac:dyDescent="0.25">
      <c r="B36" s="114" t="s">
        <v>81</v>
      </c>
      <c r="C36" s="115">
        <v>15884</v>
      </c>
      <c r="D36" s="116">
        <v>0.15009774817174715</v>
      </c>
      <c r="E36" s="115">
        <v>0</v>
      </c>
      <c r="F36" s="116">
        <f t="shared" si="6"/>
        <v>-1</v>
      </c>
      <c r="G36" s="115">
        <v>3816</v>
      </c>
      <c r="H36" s="116" t="str">
        <f t="shared" si="7"/>
        <v>-</v>
      </c>
      <c r="I36" s="115">
        <v>6475</v>
      </c>
      <c r="J36" s="116">
        <f t="shared" si="8"/>
        <v>0.69680293501048207</v>
      </c>
      <c r="K36" s="115">
        <v>23762</v>
      </c>
      <c r="L36" s="116">
        <f t="shared" si="9"/>
        <v>2.6698069498069499</v>
      </c>
      <c r="M36" s="115">
        <v>29035</v>
      </c>
      <c r="N36" s="116">
        <f t="shared" si="10"/>
        <v>0.22190893022472857</v>
      </c>
      <c r="O36" s="116">
        <f t="shared" si="12"/>
        <v>0.82794006547469157</v>
      </c>
    </row>
    <row r="37" spans="2:16" x14ac:dyDescent="0.25">
      <c r="B37" s="114" t="s">
        <v>83</v>
      </c>
      <c r="C37" s="115">
        <v>26125</v>
      </c>
      <c r="D37" s="116">
        <v>0.29781420765027322</v>
      </c>
      <c r="E37" s="115">
        <v>0</v>
      </c>
      <c r="F37" s="116">
        <f t="shared" si="6"/>
        <v>-1</v>
      </c>
      <c r="G37" s="115">
        <v>4812</v>
      </c>
      <c r="H37" s="116" t="str">
        <f t="shared" si="7"/>
        <v>-</v>
      </c>
      <c r="I37" s="115">
        <v>40192</v>
      </c>
      <c r="J37" s="116">
        <f t="shared" si="8"/>
        <v>7.3524522028262673</v>
      </c>
      <c r="K37" s="115">
        <v>44490</v>
      </c>
      <c r="L37" s="116">
        <f t="shared" si="9"/>
        <v>0.10693670382165599</v>
      </c>
      <c r="M37" s="115">
        <v>20634</v>
      </c>
      <c r="N37" s="116">
        <f t="shared" si="10"/>
        <v>-0.53621038435603507</v>
      </c>
      <c r="O37" s="116">
        <f t="shared" si="12"/>
        <v>-0.21018181818181814</v>
      </c>
    </row>
    <row r="38" spans="2:16" x14ac:dyDescent="0.25">
      <c r="B38" s="114" t="s">
        <v>85</v>
      </c>
      <c r="C38" s="115">
        <v>28067</v>
      </c>
      <c r="D38" s="116">
        <v>5.045098993225805E-2</v>
      </c>
      <c r="E38" s="115">
        <v>19800</v>
      </c>
      <c r="F38" s="116">
        <f t="shared" si="6"/>
        <v>-0.2945451954252325</v>
      </c>
      <c r="G38" s="115">
        <v>13239</v>
      </c>
      <c r="H38" s="116">
        <f t="shared" si="7"/>
        <v>-0.33136363636363642</v>
      </c>
      <c r="I38" s="115">
        <v>5290</v>
      </c>
      <c r="J38" s="116">
        <f t="shared" si="8"/>
        <v>-0.60042299267316257</v>
      </c>
      <c r="K38" s="115">
        <v>16051</v>
      </c>
      <c r="L38" s="116">
        <f t="shared" si="9"/>
        <v>2.0342155009451797</v>
      </c>
      <c r="M38" s="115">
        <v>35528</v>
      </c>
      <c r="N38" s="116">
        <f t="shared" si="10"/>
        <v>1.2134446451934457</v>
      </c>
      <c r="O38" s="116">
        <f t="shared" si="12"/>
        <v>0.26582819681476466</v>
      </c>
    </row>
    <row r="39" spans="2:16" x14ac:dyDescent="0.25">
      <c r="B39" s="114" t="s">
        <v>87</v>
      </c>
      <c r="C39" s="115">
        <v>21559</v>
      </c>
      <c r="D39" s="116">
        <v>0.35898890569843678</v>
      </c>
      <c r="E39" s="115">
        <v>15978</v>
      </c>
      <c r="F39" s="116">
        <f t="shared" si="6"/>
        <v>-0.25887100514866179</v>
      </c>
      <c r="G39" s="115">
        <v>16950</v>
      </c>
      <c r="H39" s="116">
        <f t="shared" si="7"/>
        <v>6.083364626361254E-2</v>
      </c>
      <c r="I39" s="115">
        <v>6718</v>
      </c>
      <c r="J39" s="116">
        <f t="shared" si="8"/>
        <v>-0.60365781710914457</v>
      </c>
      <c r="K39" s="115">
        <v>28344</v>
      </c>
      <c r="L39" s="116">
        <f t="shared" si="9"/>
        <v>3.2191128311997614</v>
      </c>
      <c r="M39" s="115">
        <v>26145</v>
      </c>
      <c r="N39" s="116">
        <f t="shared" si="10"/>
        <v>-7.7582557154953435E-2</v>
      </c>
      <c r="O39" s="116">
        <f t="shared" si="12"/>
        <v>0.21271858620529716</v>
      </c>
    </row>
    <row r="40" spans="2:16" x14ac:dyDescent="0.25">
      <c r="B40" s="114" t="s">
        <v>89</v>
      </c>
      <c r="C40" s="115">
        <v>11878</v>
      </c>
      <c r="D40" s="116">
        <v>0.27912987292698688</v>
      </c>
      <c r="E40" s="115">
        <v>9120</v>
      </c>
      <c r="F40" s="116">
        <f t="shared" si="6"/>
        <v>-0.23219397204916647</v>
      </c>
      <c r="G40" s="115">
        <v>14757</v>
      </c>
      <c r="H40" s="116">
        <f t="shared" si="7"/>
        <v>0.61809210526315783</v>
      </c>
      <c r="I40" s="115">
        <v>4935</v>
      </c>
      <c r="J40" s="116">
        <f t="shared" si="8"/>
        <v>-0.66558243545436069</v>
      </c>
      <c r="K40" s="115">
        <v>8019</v>
      </c>
      <c r="L40" s="116">
        <f t="shared" si="9"/>
        <v>0.62492401215805482</v>
      </c>
      <c r="M40" s="115">
        <v>18094</v>
      </c>
      <c r="N40" s="116">
        <f t="shared" si="10"/>
        <v>1.2563910712058859</v>
      </c>
      <c r="O40" s="116">
        <f t="shared" si="12"/>
        <v>0.52332042431385761</v>
      </c>
    </row>
    <row r="41" spans="2:16" x14ac:dyDescent="0.25">
      <c r="B41" s="114" t="s">
        <v>91</v>
      </c>
      <c r="C41" s="115">
        <v>7970</v>
      </c>
      <c r="D41" s="116">
        <v>9.1930401424852759E-2</v>
      </c>
      <c r="E41" s="115">
        <v>4504</v>
      </c>
      <c r="F41" s="116">
        <f t="shared" si="6"/>
        <v>-0.43488080301129239</v>
      </c>
      <c r="G41" s="115">
        <v>4814</v>
      </c>
      <c r="H41" s="116">
        <f t="shared" si="7"/>
        <v>6.8827708703374846E-2</v>
      </c>
      <c r="I41" s="115">
        <v>3869</v>
      </c>
      <c r="J41" s="116">
        <f t="shared" si="8"/>
        <v>-0.19630245118404654</v>
      </c>
      <c r="K41" s="115">
        <v>9833</v>
      </c>
      <c r="L41" s="116">
        <f t="shared" si="9"/>
        <v>1.5414835874903074</v>
      </c>
      <c r="M41" s="115"/>
      <c r="N41" s="116">
        <f t="shared" si="10"/>
        <v>-1</v>
      </c>
      <c r="O41" s="116">
        <f t="shared" si="12"/>
        <v>-1</v>
      </c>
    </row>
    <row r="42" spans="2:16" x14ac:dyDescent="0.25">
      <c r="B42" s="114" t="s">
        <v>93</v>
      </c>
      <c r="C42" s="115">
        <v>10284</v>
      </c>
      <c r="D42" s="116">
        <v>0.12233984502892059</v>
      </c>
      <c r="E42" s="115">
        <v>8944</v>
      </c>
      <c r="F42" s="116">
        <f t="shared" si="6"/>
        <v>-0.13029949436017119</v>
      </c>
      <c r="G42" s="115">
        <v>3534</v>
      </c>
      <c r="H42" s="116">
        <f t="shared" si="7"/>
        <v>-0.6048747763864043</v>
      </c>
      <c r="I42" s="115">
        <v>4602</v>
      </c>
      <c r="J42" s="116">
        <f t="shared" si="8"/>
        <v>0.3022071307300509</v>
      </c>
      <c r="K42" s="115">
        <v>15115</v>
      </c>
      <c r="L42" s="116">
        <f t="shared" si="9"/>
        <v>2.2844415471534116</v>
      </c>
      <c r="M42" s="115"/>
      <c r="N42" s="116">
        <f>IFERROR(M42/K42-1,"-")</f>
        <v>-1</v>
      </c>
      <c r="O42" s="116">
        <f t="shared" si="12"/>
        <v>-1</v>
      </c>
    </row>
    <row r="43" spans="2:16" ht="15.75" x14ac:dyDescent="0.25">
      <c r="B43" s="117" t="s">
        <v>30</v>
      </c>
      <c r="C43" s="118">
        <v>158439</v>
      </c>
      <c r="D43" s="119">
        <v>8.7433081674674007E-2</v>
      </c>
      <c r="E43" s="118">
        <v>84704</v>
      </c>
      <c r="F43" s="119">
        <f t="shared" si="6"/>
        <v>-0.46538415415396461</v>
      </c>
      <c r="G43" s="118">
        <v>83752</v>
      </c>
      <c r="H43" s="119">
        <f t="shared" si="7"/>
        <v>-1.123913864752546E-2</v>
      </c>
      <c r="I43" s="118">
        <v>119256</v>
      </c>
      <c r="J43" s="119">
        <f t="shared" si="8"/>
        <v>0.42391823478842294</v>
      </c>
      <c r="K43" s="118">
        <v>173467</v>
      </c>
      <c r="L43" s="119">
        <f t="shared" si="9"/>
        <v>0.45457670892869118</v>
      </c>
      <c r="M43" s="118">
        <v>225043</v>
      </c>
      <c r="N43" s="119">
        <v>0.51524720742800589</v>
      </c>
      <c r="O43" s="119">
        <v>0.6053286728251952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6" x14ac:dyDescent="0.25">
      <c r="C46" s="120"/>
      <c r="K46" s="120"/>
      <c r="N46" s="79"/>
      <c r="O46" s="79"/>
    </row>
    <row r="48" spans="2:16" ht="48.75" customHeight="1" thickBot="1" x14ac:dyDescent="0.3">
      <c r="B48" s="267" t="s">
        <v>276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C7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CONCATENATE("var. ",RIGHT(C51,2),"/",RIGHT(C51-1,2))</f>
        <v>var. 19/18</v>
      </c>
      <c r="E52" s="113" t="s">
        <v>69</v>
      </c>
      <c r="F52" s="112" t="str">
        <f>CONCATENATE("var. ",RIGHT(E51,2),"/",RIGHT(E51-1,2))</f>
        <v>var. 20/19</v>
      </c>
      <c r="G52" s="113" t="s">
        <v>69</v>
      </c>
      <c r="H52" s="112" t="str">
        <f>CONCATENATE("var. ",RIGHT(G51,2),"/",RIGHT(G51-1,2))</f>
        <v>var. 21/20</v>
      </c>
      <c r="I52" s="113" t="s">
        <v>69</v>
      </c>
      <c r="J52" s="112" t="s">
        <v>136</v>
      </c>
      <c r="K52" s="113" t="s">
        <v>69</v>
      </c>
      <c r="L52" s="112" t="s">
        <v>251</v>
      </c>
      <c r="M52" s="113" t="s">
        <v>69</v>
      </c>
      <c r="N52" s="112" t="s">
        <v>274</v>
      </c>
      <c r="O52" s="112" t="s">
        <v>275</v>
      </c>
    </row>
    <row r="53" spans="1:16" x14ac:dyDescent="0.25">
      <c r="A53" s="1">
        <v>1</v>
      </c>
      <c r="B53" s="114" t="s">
        <v>71</v>
      </c>
      <c r="C53" s="115">
        <v>3888</v>
      </c>
      <c r="D53" s="116">
        <v>1.2344827586206897</v>
      </c>
      <c r="E53" s="115">
        <v>8576</v>
      </c>
      <c r="F53" s="116">
        <f t="shared" ref="F53:F65" si="13">IFERROR(E53/C53-1,"-")</f>
        <v>1.2057613168724282</v>
      </c>
      <c r="G53" s="115">
        <v>55</v>
      </c>
      <c r="H53" s="116">
        <f t="shared" ref="H53:H65" si="14">IFERROR(G53/E53-1,"-")</f>
        <v>-0.99358675373134331</v>
      </c>
      <c r="I53" s="115">
        <v>4551</v>
      </c>
      <c r="J53" s="116">
        <f t="shared" ref="J53:J65" si="15">IFERROR(I53/G53-1,"-")</f>
        <v>81.74545454545455</v>
      </c>
      <c r="K53" s="115">
        <v>3800</v>
      </c>
      <c r="L53" s="116">
        <f>IFERROR(K53/I53-1,"-")</f>
        <v>-0.16501867721379915</v>
      </c>
      <c r="M53" s="115">
        <v>5669</v>
      </c>
      <c r="N53" s="116">
        <f t="shared" ref="N53:N63" si="16">IFERROR(M53/K53-1,"-")</f>
        <v>0.49184210526315786</v>
      </c>
      <c r="O53" s="116">
        <f t="shared" ref="O53" si="17">IFERROR(M53/C53-1,"-")</f>
        <v>0.45807613168724282</v>
      </c>
    </row>
    <row r="54" spans="1:16" x14ac:dyDescent="0.25">
      <c r="A54" s="1">
        <v>2</v>
      </c>
      <c r="B54" s="114" t="s">
        <v>73</v>
      </c>
      <c r="C54" s="115">
        <v>4221</v>
      </c>
      <c r="D54" s="116">
        <v>4.2894736842105265</v>
      </c>
      <c r="E54" s="115">
        <v>5937</v>
      </c>
      <c r="F54" s="116">
        <f t="shared" si="13"/>
        <v>0.40653873489694381</v>
      </c>
      <c r="G54" s="115">
        <v>113</v>
      </c>
      <c r="H54" s="116">
        <f t="shared" si="14"/>
        <v>-0.98096681825837961</v>
      </c>
      <c r="I54" s="115">
        <v>3869</v>
      </c>
      <c r="J54" s="116">
        <f t="shared" si="15"/>
        <v>33.238938053097343</v>
      </c>
      <c r="K54" s="115">
        <v>1381</v>
      </c>
      <c r="L54" s="116">
        <f t="shared" ref="L54:L65" si="18">IFERROR(K54/I54-1,"-")</f>
        <v>-0.64306022227965887</v>
      </c>
      <c r="M54" s="115">
        <v>6599</v>
      </c>
      <c r="N54" s="116">
        <f t="shared" si="16"/>
        <v>3.7784214337436639</v>
      </c>
      <c r="O54" s="116">
        <f>IFERROR(M54/C54-1,"-")</f>
        <v>0.56337360814972759</v>
      </c>
    </row>
    <row r="55" spans="1:16" x14ac:dyDescent="0.25">
      <c r="A55" s="1">
        <v>3</v>
      </c>
      <c r="B55" s="114" t="s">
        <v>75</v>
      </c>
      <c r="C55" s="115">
        <v>5118</v>
      </c>
      <c r="D55" s="116">
        <v>-3.7789058093626648E-2</v>
      </c>
      <c r="E55" s="115">
        <v>761</v>
      </c>
      <c r="F55" s="116">
        <f t="shared" si="13"/>
        <v>-0.85130910511918723</v>
      </c>
      <c r="G55" s="115">
        <v>181</v>
      </c>
      <c r="H55" s="116">
        <f t="shared" si="14"/>
        <v>-0.76215505913272008</v>
      </c>
      <c r="I55" s="115">
        <v>3001</v>
      </c>
      <c r="J55" s="116">
        <f t="shared" si="15"/>
        <v>15.58011049723757</v>
      </c>
      <c r="K55" s="115">
        <v>2585</v>
      </c>
      <c r="L55" s="116">
        <f t="shared" si="18"/>
        <v>-0.13862045984671778</v>
      </c>
      <c r="M55" s="115">
        <v>7711</v>
      </c>
      <c r="N55" s="116">
        <f t="shared" si="16"/>
        <v>1.9829787234042553</v>
      </c>
      <c r="O55" s="116">
        <f t="shared" ref="O55:O64" si="19">IFERROR(M55/C55-1,"-")</f>
        <v>0.50664322000781548</v>
      </c>
    </row>
    <row r="56" spans="1:16" x14ac:dyDescent="0.25">
      <c r="A56" s="1">
        <v>4</v>
      </c>
      <c r="B56" s="114" t="s">
        <v>77</v>
      </c>
      <c r="C56" s="115">
        <v>5775</v>
      </c>
      <c r="D56" s="116">
        <v>0.22846202935545623</v>
      </c>
      <c r="E56" s="115">
        <v>0</v>
      </c>
      <c r="F56" s="116">
        <f t="shared" si="13"/>
        <v>-1</v>
      </c>
      <c r="G56" s="115">
        <v>331</v>
      </c>
      <c r="H56" s="116" t="str">
        <f t="shared" si="14"/>
        <v>-</v>
      </c>
      <c r="I56" s="115">
        <v>3344</v>
      </c>
      <c r="J56" s="116">
        <f t="shared" si="15"/>
        <v>9.1027190332326278</v>
      </c>
      <c r="K56" s="115">
        <v>784</v>
      </c>
      <c r="L56" s="116">
        <f t="shared" si="18"/>
        <v>-0.76555023923444976</v>
      </c>
      <c r="M56" s="115">
        <v>20810</v>
      </c>
      <c r="N56" s="116">
        <f t="shared" si="16"/>
        <v>25.543367346938776</v>
      </c>
      <c r="O56" s="116">
        <f t="shared" si="19"/>
        <v>2.6034632034632033</v>
      </c>
    </row>
    <row r="57" spans="1:16" x14ac:dyDescent="0.25">
      <c r="A57" s="1">
        <v>5</v>
      </c>
      <c r="B57" s="114" t="s">
        <v>79</v>
      </c>
      <c r="C57" s="115">
        <v>5027</v>
      </c>
      <c r="D57" s="116">
        <v>-0.1727826230047721</v>
      </c>
      <c r="E57" s="115">
        <v>0</v>
      </c>
      <c r="F57" s="116">
        <f t="shared" si="13"/>
        <v>-1</v>
      </c>
      <c r="G57" s="115">
        <v>192</v>
      </c>
      <c r="H57" s="116" t="str">
        <f t="shared" si="14"/>
        <v>-</v>
      </c>
      <c r="I57" s="115">
        <v>2914</v>
      </c>
      <c r="J57" s="116">
        <f t="shared" si="15"/>
        <v>14.177083333333334</v>
      </c>
      <c r="K57" s="115">
        <v>3554</v>
      </c>
      <c r="L57" s="116">
        <f t="shared" si="18"/>
        <v>0.21962937542896355</v>
      </c>
      <c r="M57" s="115">
        <v>12704</v>
      </c>
      <c r="N57" s="116">
        <f t="shared" si="16"/>
        <v>2.5745638716938659</v>
      </c>
      <c r="O57" s="116">
        <f t="shared" si="19"/>
        <v>1.5271533717923216</v>
      </c>
    </row>
    <row r="58" spans="1:16" x14ac:dyDescent="0.25">
      <c r="A58" s="1">
        <v>6</v>
      </c>
      <c r="B58" s="114" t="s">
        <v>81</v>
      </c>
      <c r="C58" s="115">
        <v>7623</v>
      </c>
      <c r="D58" s="116">
        <v>0.16613125286828812</v>
      </c>
      <c r="E58" s="115">
        <v>0</v>
      </c>
      <c r="F58" s="116">
        <f t="shared" si="13"/>
        <v>-1</v>
      </c>
      <c r="G58" s="115">
        <v>1256</v>
      </c>
      <c r="H58" s="116" t="str">
        <f t="shared" si="14"/>
        <v>-</v>
      </c>
      <c r="I58" s="115">
        <v>838</v>
      </c>
      <c r="J58" s="116">
        <f t="shared" si="15"/>
        <v>-0.33280254777070062</v>
      </c>
      <c r="K58" s="115">
        <v>8062</v>
      </c>
      <c r="L58" s="116">
        <f t="shared" si="18"/>
        <v>8.6205250596658711</v>
      </c>
      <c r="M58" s="115">
        <v>8969</v>
      </c>
      <c r="N58" s="116">
        <f t="shared" si="16"/>
        <v>0.11250310096750193</v>
      </c>
      <c r="O58" s="116">
        <f t="shared" si="19"/>
        <v>0.17657090384363117</v>
      </c>
    </row>
    <row r="59" spans="1:16" x14ac:dyDescent="0.25">
      <c r="A59" s="1">
        <v>7</v>
      </c>
      <c r="B59" s="114" t="s">
        <v>83</v>
      </c>
      <c r="C59" s="115">
        <v>14653</v>
      </c>
      <c r="D59" s="116">
        <v>0.47059413890004009</v>
      </c>
      <c r="E59" s="115">
        <v>0</v>
      </c>
      <c r="F59" s="116">
        <f t="shared" si="13"/>
        <v>-1</v>
      </c>
      <c r="G59" s="115">
        <v>334</v>
      </c>
      <c r="H59" s="116" t="str">
        <f t="shared" si="14"/>
        <v>-</v>
      </c>
      <c r="I59" s="115">
        <v>7079</v>
      </c>
      <c r="J59" s="116">
        <f t="shared" si="15"/>
        <v>20.194610778443113</v>
      </c>
      <c r="K59" s="115">
        <v>16421</v>
      </c>
      <c r="L59" s="116">
        <f t="shared" si="18"/>
        <v>1.3196779206102556</v>
      </c>
      <c r="M59" s="115">
        <v>13575</v>
      </c>
      <c r="N59" s="116">
        <f t="shared" si="16"/>
        <v>-0.17331465805980151</v>
      </c>
      <c r="O59" s="116">
        <f t="shared" si="19"/>
        <v>-7.3568552514843399E-2</v>
      </c>
    </row>
    <row r="60" spans="1:16" x14ac:dyDescent="0.25">
      <c r="A60" s="1">
        <v>8</v>
      </c>
      <c r="B60" s="114" t="s">
        <v>85</v>
      </c>
      <c r="C60" s="115">
        <v>15145</v>
      </c>
      <c r="D60" s="116">
        <v>-8.4396348467444482E-2</v>
      </c>
      <c r="E60" s="115">
        <v>11725</v>
      </c>
      <c r="F60" s="116">
        <f t="shared" si="13"/>
        <v>-0.22581710135358202</v>
      </c>
      <c r="G60" s="115">
        <v>4745</v>
      </c>
      <c r="H60" s="116">
        <f t="shared" si="14"/>
        <v>-0.59530916844349679</v>
      </c>
      <c r="I60" s="115">
        <v>4021</v>
      </c>
      <c r="J60" s="116">
        <f t="shared" si="15"/>
        <v>-0.15258166491043201</v>
      </c>
      <c r="K60" s="115">
        <v>15031</v>
      </c>
      <c r="L60" s="116">
        <f t="shared" si="18"/>
        <v>2.7381248445660282</v>
      </c>
      <c r="M60" s="115">
        <v>16494</v>
      </c>
      <c r="N60" s="116">
        <f t="shared" si="16"/>
        <v>9.7332180161000537E-2</v>
      </c>
      <c r="O60" s="116">
        <f t="shared" si="19"/>
        <v>8.9072301089468509E-2</v>
      </c>
    </row>
    <row r="61" spans="1:16" x14ac:dyDescent="0.25">
      <c r="A61" s="1">
        <v>9</v>
      </c>
      <c r="B61" s="114" t="s">
        <v>87</v>
      </c>
      <c r="C61" s="115">
        <v>11090</v>
      </c>
      <c r="D61" s="116">
        <v>0.40700329865516371</v>
      </c>
      <c r="E61" s="115">
        <v>12064</v>
      </c>
      <c r="F61" s="116">
        <f t="shared" si="13"/>
        <v>8.782687105500453E-2</v>
      </c>
      <c r="G61" s="115">
        <v>7629</v>
      </c>
      <c r="H61" s="116">
        <f t="shared" si="14"/>
        <v>-0.36762267904509283</v>
      </c>
      <c r="I61" s="115">
        <v>5575</v>
      </c>
      <c r="J61" s="116">
        <f t="shared" si="15"/>
        <v>-0.26923581072224412</v>
      </c>
      <c r="K61" s="115">
        <v>8587</v>
      </c>
      <c r="L61" s="116">
        <f t="shared" si="18"/>
        <v>0.54026905829596417</v>
      </c>
      <c r="M61" s="115">
        <v>11149</v>
      </c>
      <c r="N61" s="116">
        <f t="shared" si="16"/>
        <v>0.29835798299755445</v>
      </c>
      <c r="O61" s="116">
        <f t="shared" si="19"/>
        <v>5.3201082055907012E-3</v>
      </c>
    </row>
    <row r="62" spans="1:16" x14ac:dyDescent="0.25">
      <c r="A62" s="1">
        <v>10</v>
      </c>
      <c r="B62" s="114" t="s">
        <v>89</v>
      </c>
      <c r="C62" s="115">
        <v>6004</v>
      </c>
      <c r="D62" s="116">
        <v>0.19864244360151728</v>
      </c>
      <c r="E62" s="115">
        <v>7202</v>
      </c>
      <c r="F62" s="116">
        <f t="shared" si="13"/>
        <v>0.19953364423717512</v>
      </c>
      <c r="G62" s="115">
        <v>4249</v>
      </c>
      <c r="H62" s="116">
        <f t="shared" si="14"/>
        <v>-0.41002499305748408</v>
      </c>
      <c r="I62" s="115">
        <v>4051</v>
      </c>
      <c r="J62" s="116">
        <f t="shared" si="15"/>
        <v>-4.6599199811720449E-2</v>
      </c>
      <c r="K62" s="115">
        <v>7767</v>
      </c>
      <c r="L62" s="116">
        <f t="shared" si="18"/>
        <v>0.91730436929153303</v>
      </c>
      <c r="M62" s="115">
        <v>9980</v>
      </c>
      <c r="N62" s="116">
        <f t="shared" si="16"/>
        <v>0.2849233938457576</v>
      </c>
      <c r="O62" s="116">
        <f t="shared" si="19"/>
        <v>0.6622251832111925</v>
      </c>
    </row>
    <row r="63" spans="1:16" x14ac:dyDescent="0.25">
      <c r="A63" s="1">
        <v>11</v>
      </c>
      <c r="B63" s="114" t="s">
        <v>91</v>
      </c>
      <c r="C63" s="115">
        <v>4626</v>
      </c>
      <c r="D63" s="116">
        <v>1.7597888253409577E-2</v>
      </c>
      <c r="E63" s="115">
        <v>3585</v>
      </c>
      <c r="F63" s="116">
        <f t="shared" si="13"/>
        <v>-0.22503242542153046</v>
      </c>
      <c r="G63" s="115">
        <v>2401</v>
      </c>
      <c r="H63" s="116">
        <f t="shared" si="14"/>
        <v>-0.33026499302649925</v>
      </c>
      <c r="I63" s="115">
        <v>3662</v>
      </c>
      <c r="J63" s="116">
        <f t="shared" si="15"/>
        <v>0.52519783423573507</v>
      </c>
      <c r="K63" s="115">
        <v>5046</v>
      </c>
      <c r="L63" s="116">
        <f t="shared" si="18"/>
        <v>0.37793555434188963</v>
      </c>
      <c r="M63" s="115"/>
      <c r="N63" s="116">
        <f t="shared" si="16"/>
        <v>-1</v>
      </c>
      <c r="O63" s="116">
        <f t="shared" si="19"/>
        <v>-1</v>
      </c>
    </row>
    <row r="64" spans="1:16" x14ac:dyDescent="0.25">
      <c r="A64" s="1">
        <v>12</v>
      </c>
      <c r="B64" s="114" t="s">
        <v>93</v>
      </c>
      <c r="C64" s="115">
        <v>7277</v>
      </c>
      <c r="D64" s="116">
        <v>8.855646970830211E-2</v>
      </c>
      <c r="E64" s="115">
        <v>7823</v>
      </c>
      <c r="F64" s="116">
        <f t="shared" si="13"/>
        <v>7.5030919334890811E-2</v>
      </c>
      <c r="G64" s="115">
        <v>2942</v>
      </c>
      <c r="H64" s="116">
        <f t="shared" si="14"/>
        <v>-0.62392943883420682</v>
      </c>
      <c r="I64" s="115">
        <v>3633</v>
      </c>
      <c r="J64" s="116">
        <f t="shared" si="15"/>
        <v>0.23487423521413997</v>
      </c>
      <c r="K64" s="115">
        <v>8911</v>
      </c>
      <c r="L64" s="116">
        <f t="shared" si="18"/>
        <v>1.4527938342967244</v>
      </c>
      <c r="M64" s="115"/>
      <c r="N64" s="116">
        <f>IFERROR(M64/K64-1,"-")</f>
        <v>-1</v>
      </c>
      <c r="O64" s="116">
        <f t="shared" si="19"/>
        <v>-1</v>
      </c>
    </row>
    <row r="65" spans="1:16" ht="15.75" x14ac:dyDescent="0.25">
      <c r="B65" s="117" t="s">
        <v>30</v>
      </c>
      <c r="C65" s="118">
        <v>90447</v>
      </c>
      <c r="D65" s="119">
        <v>0.19324793203076562</v>
      </c>
      <c r="E65" s="118">
        <v>61246</v>
      </c>
      <c r="F65" s="119">
        <f t="shared" si="13"/>
        <v>-0.32285205700576025</v>
      </c>
      <c r="G65" s="118">
        <v>24428</v>
      </c>
      <c r="H65" s="119">
        <f t="shared" si="14"/>
        <v>-0.60114946282206183</v>
      </c>
      <c r="I65" s="118">
        <v>46538</v>
      </c>
      <c r="J65" s="119">
        <f t="shared" si="15"/>
        <v>0.90510889143605699</v>
      </c>
      <c r="K65" s="118">
        <v>81929</v>
      </c>
      <c r="L65" s="119">
        <f t="shared" si="18"/>
        <v>0.76047531049894701</v>
      </c>
      <c r="M65" s="118">
        <v>113660</v>
      </c>
      <c r="N65" s="119">
        <v>0.67215912434531866</v>
      </c>
      <c r="O65" s="119">
        <v>0.44708698309227946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1:16" x14ac:dyDescent="0.25">
      <c r="C68" s="120"/>
      <c r="K68" s="120"/>
      <c r="N68" s="79"/>
      <c r="O68" s="79"/>
    </row>
    <row r="70" spans="1:16" ht="48.75" customHeight="1" thickBot="1" x14ac:dyDescent="0.3">
      <c r="B70" s="267" t="s">
        <v>277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C7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CONCATENATE("var. ",RIGHT(C73,2),"/",RIGHT(C73-1,2))</f>
        <v>var. 19/18</v>
      </c>
      <c r="E74" s="113" t="s">
        <v>69</v>
      </c>
      <c r="F74" s="112" t="str">
        <f>CONCATENATE("var. ",RIGHT(E73,2),"/",RIGHT(E73-1,2))</f>
        <v>var. 20/19</v>
      </c>
      <c r="G74" s="113" t="s">
        <v>69</v>
      </c>
      <c r="H74" s="112" t="str">
        <f>CONCATENATE("var. ",RIGHT(G73,2),"/",RIGHT(G73-1,2))</f>
        <v>var. 21/20</v>
      </c>
      <c r="I74" s="113" t="s">
        <v>69</v>
      </c>
      <c r="J74" s="112" t="s">
        <v>136</v>
      </c>
      <c r="K74" s="113" t="s">
        <v>69</v>
      </c>
      <c r="L74" s="112" t="s">
        <v>251</v>
      </c>
      <c r="M74" s="113" t="s">
        <v>69</v>
      </c>
      <c r="N74" s="112" t="s">
        <v>274</v>
      </c>
      <c r="O74" s="112" t="s">
        <v>275</v>
      </c>
    </row>
    <row r="75" spans="1:16" x14ac:dyDescent="0.25">
      <c r="A75" s="1">
        <v>1</v>
      </c>
      <c r="B75" s="114" t="s">
        <v>71</v>
      </c>
      <c r="C75" s="115">
        <v>1616</v>
      </c>
      <c r="D75" s="116">
        <v>-0.77905386929176923</v>
      </c>
      <c r="E75" s="115">
        <v>2499</v>
      </c>
      <c r="F75" s="116">
        <f t="shared" ref="F75:F87" si="20">IFERROR(E75/C75-1,"-")</f>
        <v>0.54641089108910901</v>
      </c>
      <c r="G75" s="115">
        <v>3141</v>
      </c>
      <c r="H75" s="116">
        <f t="shared" ref="H75:H87" si="21">IFERROR(G75/E75-1,"-")</f>
        <v>0.25690276110444188</v>
      </c>
      <c r="I75" s="115">
        <v>5856</v>
      </c>
      <c r="J75" s="116">
        <f t="shared" ref="J75:J87" si="22">IFERROR(I75/G75-1,"-")</f>
        <v>0.86437440305635138</v>
      </c>
      <c r="K75" s="115">
        <v>8826</v>
      </c>
      <c r="L75" s="116">
        <f>IFERROR(K75/I75-1,"-")</f>
        <v>0.50717213114754101</v>
      </c>
      <c r="M75" s="115">
        <v>6371</v>
      </c>
      <c r="N75" s="116">
        <f t="shared" ref="N75:N83" si="23">IFERROR(M75/K75-1,"-")</f>
        <v>-0.27815544980738727</v>
      </c>
      <c r="O75" s="116">
        <f t="shared" ref="O75" si="24">M75/C75-1</f>
        <v>2.942450495049505</v>
      </c>
    </row>
    <row r="76" spans="1:16" x14ac:dyDescent="0.25">
      <c r="A76" s="1">
        <v>2</v>
      </c>
      <c r="B76" s="114" t="s">
        <v>73</v>
      </c>
      <c r="C76" s="115">
        <v>1625</v>
      </c>
      <c r="D76" s="116">
        <v>-0.74957620588688556</v>
      </c>
      <c r="E76" s="115">
        <v>3175</v>
      </c>
      <c r="F76" s="116">
        <f t="shared" si="20"/>
        <v>0.95384615384615379</v>
      </c>
      <c r="G76" s="115">
        <v>1985</v>
      </c>
      <c r="H76" s="116">
        <f t="shared" si="21"/>
        <v>-0.37480314960629924</v>
      </c>
      <c r="I76" s="115">
        <v>4344</v>
      </c>
      <c r="J76" s="116">
        <f t="shared" si="22"/>
        <v>1.1884130982367758</v>
      </c>
      <c r="K76" s="115">
        <v>5929</v>
      </c>
      <c r="L76" s="116">
        <f t="shared" ref="L76:L87" si="25">IFERROR(K76/I76-1,"-")</f>
        <v>0.36487108655616951</v>
      </c>
      <c r="M76" s="115">
        <v>7242</v>
      </c>
      <c r="N76" s="116">
        <f t="shared" si="23"/>
        <v>0.22145387080452017</v>
      </c>
      <c r="O76" s="116">
        <f>IFERROR(M76/C76-1,"-")</f>
        <v>3.4566153846153842</v>
      </c>
    </row>
    <row r="77" spans="1:16" x14ac:dyDescent="0.25">
      <c r="A77" s="1">
        <v>3</v>
      </c>
      <c r="B77" s="114" t="s">
        <v>75</v>
      </c>
      <c r="C77" s="115">
        <v>3113</v>
      </c>
      <c r="D77" s="116">
        <v>5.16891891891893E-2</v>
      </c>
      <c r="E77" s="115">
        <v>163</v>
      </c>
      <c r="F77" s="116">
        <f t="shared" si="20"/>
        <v>-0.94763893350465789</v>
      </c>
      <c r="G77" s="115">
        <v>4426</v>
      </c>
      <c r="H77" s="116">
        <f t="shared" si="21"/>
        <v>26.153374233128833</v>
      </c>
      <c r="I77" s="115">
        <v>3622</v>
      </c>
      <c r="J77" s="116">
        <f t="shared" si="22"/>
        <v>-0.18165386353366475</v>
      </c>
      <c r="K77" s="115">
        <v>535</v>
      </c>
      <c r="L77" s="116">
        <f t="shared" si="25"/>
        <v>-0.85229155162893433</v>
      </c>
      <c r="M77" s="115">
        <v>741</v>
      </c>
      <c r="N77" s="116">
        <f t="shared" si="23"/>
        <v>0.38504672897196257</v>
      </c>
      <c r="O77" s="116">
        <f t="shared" ref="O77:O86" si="26">IFERROR(M77/C77-1,"-")</f>
        <v>-0.76196594924510119</v>
      </c>
    </row>
    <row r="78" spans="1:16" x14ac:dyDescent="0.25">
      <c r="A78" s="1">
        <v>4</v>
      </c>
      <c r="B78" s="114" t="s">
        <v>77</v>
      </c>
      <c r="C78" s="115">
        <v>1025</v>
      </c>
      <c r="D78" s="116">
        <v>-0.69566508313539188</v>
      </c>
      <c r="E78" s="115">
        <v>0</v>
      </c>
      <c r="F78" s="116">
        <f t="shared" si="20"/>
        <v>-1</v>
      </c>
      <c r="G78" s="115">
        <v>3814</v>
      </c>
      <c r="H78" s="116" t="str">
        <f t="shared" si="21"/>
        <v>-</v>
      </c>
      <c r="I78" s="115">
        <v>7089</v>
      </c>
      <c r="J78" s="116">
        <f t="shared" si="22"/>
        <v>0.85867855270057691</v>
      </c>
      <c r="K78" s="115">
        <v>148</v>
      </c>
      <c r="L78" s="116">
        <f t="shared" si="25"/>
        <v>-0.9791225842855128</v>
      </c>
      <c r="M78" s="115">
        <v>645</v>
      </c>
      <c r="N78" s="116">
        <f t="shared" si="23"/>
        <v>3.3581081081081079</v>
      </c>
      <c r="O78" s="116">
        <f t="shared" si="26"/>
        <v>-0.37073170731707317</v>
      </c>
    </row>
    <row r="79" spans="1:16" x14ac:dyDescent="0.25">
      <c r="A79" s="1">
        <v>5</v>
      </c>
      <c r="B79" s="114" t="s">
        <v>79</v>
      </c>
      <c r="C79" s="115">
        <v>5264</v>
      </c>
      <c r="D79" s="116">
        <v>0.12912912912912922</v>
      </c>
      <c r="E79" s="115">
        <v>0</v>
      </c>
      <c r="F79" s="116">
        <f t="shared" si="20"/>
        <v>-1</v>
      </c>
      <c r="G79" s="115">
        <v>7592</v>
      </c>
      <c r="H79" s="116" t="str">
        <f t="shared" si="21"/>
        <v>-</v>
      </c>
      <c r="I79" s="115">
        <v>8585</v>
      </c>
      <c r="J79" s="116">
        <f t="shared" si="22"/>
        <v>0.13079557428872501</v>
      </c>
      <c r="K79" s="115">
        <v>311</v>
      </c>
      <c r="L79" s="116">
        <f t="shared" si="25"/>
        <v>-0.9637740244612697</v>
      </c>
      <c r="M79" s="115">
        <v>27115</v>
      </c>
      <c r="N79" s="116">
        <f t="shared" si="23"/>
        <v>86.186495176848879</v>
      </c>
      <c r="O79" s="116">
        <f t="shared" si="26"/>
        <v>4.1510258358662613</v>
      </c>
    </row>
    <row r="80" spans="1:16" x14ac:dyDescent="0.25">
      <c r="A80" s="1">
        <v>6</v>
      </c>
      <c r="B80" s="114" t="s">
        <v>81</v>
      </c>
      <c r="C80" s="115">
        <v>8261</v>
      </c>
      <c r="D80" s="116">
        <v>0.13568875446796813</v>
      </c>
      <c r="E80" s="115">
        <v>0</v>
      </c>
      <c r="F80" s="116">
        <f t="shared" si="20"/>
        <v>-1</v>
      </c>
      <c r="G80" s="115">
        <v>2560</v>
      </c>
      <c r="H80" s="116" t="str">
        <f t="shared" si="21"/>
        <v>-</v>
      </c>
      <c r="I80" s="115">
        <v>5637</v>
      </c>
      <c r="J80" s="116">
        <f t="shared" si="22"/>
        <v>1.2019531250000002</v>
      </c>
      <c r="K80" s="115">
        <v>15700</v>
      </c>
      <c r="L80" s="116">
        <f t="shared" si="25"/>
        <v>1.7851694163562177</v>
      </c>
      <c r="M80" s="115">
        <v>20066</v>
      </c>
      <c r="N80" s="116">
        <f t="shared" si="23"/>
        <v>0.27808917197452221</v>
      </c>
      <c r="O80" s="116">
        <f t="shared" si="26"/>
        <v>1.4290037525723278</v>
      </c>
    </row>
    <row r="81" spans="1:16" x14ac:dyDescent="0.25">
      <c r="A81" s="1">
        <v>7</v>
      </c>
      <c r="B81" s="114" t="s">
        <v>83</v>
      </c>
      <c r="C81" s="115">
        <v>11472</v>
      </c>
      <c r="D81" s="116">
        <v>0.12846744048790093</v>
      </c>
      <c r="E81" s="115">
        <v>0</v>
      </c>
      <c r="F81" s="116">
        <f t="shared" si="20"/>
        <v>-1</v>
      </c>
      <c r="G81" s="115">
        <v>4478</v>
      </c>
      <c r="H81" s="116" t="str">
        <f t="shared" si="21"/>
        <v>-</v>
      </c>
      <c r="I81" s="115">
        <v>33113</v>
      </c>
      <c r="J81" s="116">
        <f t="shared" si="22"/>
        <v>6.3945958016971867</v>
      </c>
      <c r="K81" s="115">
        <v>28069</v>
      </c>
      <c r="L81" s="116">
        <f t="shared" si="25"/>
        <v>-0.1523268806813034</v>
      </c>
      <c r="M81" s="115">
        <v>7059</v>
      </c>
      <c r="N81" s="116">
        <f t="shared" si="23"/>
        <v>-0.74851259396487224</v>
      </c>
      <c r="O81" s="116">
        <f t="shared" si="26"/>
        <v>-0.38467573221757323</v>
      </c>
    </row>
    <row r="82" spans="1:16" x14ac:dyDescent="0.25">
      <c r="A82" s="1">
        <v>8</v>
      </c>
      <c r="B82" s="114" t="s">
        <v>85</v>
      </c>
      <c r="C82" s="115">
        <v>12922</v>
      </c>
      <c r="D82" s="116">
        <v>0.26960110041265484</v>
      </c>
      <c r="E82" s="115">
        <v>8075</v>
      </c>
      <c r="F82" s="116">
        <f t="shared" si="20"/>
        <v>-0.37509673425166379</v>
      </c>
      <c r="G82" s="115">
        <v>8494</v>
      </c>
      <c r="H82" s="116">
        <f t="shared" si="21"/>
        <v>5.1888544891640853E-2</v>
      </c>
      <c r="I82" s="115">
        <v>1269</v>
      </c>
      <c r="J82" s="116">
        <f t="shared" si="22"/>
        <v>-0.85060042382858492</v>
      </c>
      <c r="K82" s="115">
        <v>1020</v>
      </c>
      <c r="L82" s="116">
        <f t="shared" si="25"/>
        <v>-0.19621749408983447</v>
      </c>
      <c r="M82" s="115">
        <v>19034</v>
      </c>
      <c r="N82" s="116">
        <f t="shared" si="23"/>
        <v>17.66078431372549</v>
      </c>
      <c r="O82" s="116">
        <f t="shared" si="26"/>
        <v>0.4729917969354589</v>
      </c>
    </row>
    <row r="83" spans="1:16" x14ac:dyDescent="0.25">
      <c r="A83" s="1">
        <v>9</v>
      </c>
      <c r="B83" s="114" t="s">
        <v>87</v>
      </c>
      <c r="C83" s="115">
        <v>10469</v>
      </c>
      <c r="D83" s="116">
        <v>0.31157604610373335</v>
      </c>
      <c r="E83" s="115">
        <v>3914</v>
      </c>
      <c r="F83" s="116">
        <f t="shared" si="20"/>
        <v>-0.62613430127041747</v>
      </c>
      <c r="G83" s="115">
        <v>9321</v>
      </c>
      <c r="H83" s="116">
        <f t="shared" si="21"/>
        <v>1.3814512008175779</v>
      </c>
      <c r="I83" s="115">
        <v>1143</v>
      </c>
      <c r="J83" s="116">
        <f t="shared" si="22"/>
        <v>-0.87737367235275188</v>
      </c>
      <c r="K83" s="115">
        <v>19757</v>
      </c>
      <c r="L83" s="116">
        <f t="shared" si="25"/>
        <v>16.285214348206473</v>
      </c>
      <c r="M83" s="115">
        <v>14996</v>
      </c>
      <c r="N83" s="116">
        <f t="shared" si="23"/>
        <v>-0.24097788125727593</v>
      </c>
      <c r="O83" s="116">
        <f t="shared" si="26"/>
        <v>0.43241952430986719</v>
      </c>
    </row>
    <row r="84" spans="1:16" x14ac:dyDescent="0.25">
      <c r="A84" s="1">
        <v>10</v>
      </c>
      <c r="B84" s="114" t="s">
        <v>89</v>
      </c>
      <c r="C84" s="115">
        <v>5874</v>
      </c>
      <c r="D84" s="116">
        <v>0.37339256488192651</v>
      </c>
      <c r="E84" s="115">
        <v>1918</v>
      </c>
      <c r="F84" s="116">
        <f t="shared" si="20"/>
        <v>-0.67347633639768478</v>
      </c>
      <c r="G84" s="115">
        <v>10508</v>
      </c>
      <c r="H84" s="116">
        <f t="shared" si="21"/>
        <v>4.4786235662148073</v>
      </c>
      <c r="I84" s="115">
        <v>884</v>
      </c>
      <c r="J84" s="116">
        <f t="shared" si="22"/>
        <v>-0.91587362009897222</v>
      </c>
      <c r="K84" s="115">
        <v>252</v>
      </c>
      <c r="L84" s="116">
        <f t="shared" si="25"/>
        <v>-0.71493212669683259</v>
      </c>
      <c r="M84" s="115">
        <v>8114</v>
      </c>
      <c r="N84" s="116">
        <f>IFERROR(M84/K84-1,"-")</f>
        <v>31.198412698412696</v>
      </c>
      <c r="O84" s="116">
        <f t="shared" si="26"/>
        <v>0.38134150493701058</v>
      </c>
    </row>
    <row r="85" spans="1:16" x14ac:dyDescent="0.25">
      <c r="A85" s="1">
        <v>11</v>
      </c>
      <c r="B85" s="114" t="s">
        <v>91</v>
      </c>
      <c r="C85" s="115">
        <v>3344</v>
      </c>
      <c r="D85" s="116">
        <v>0.21467490010897206</v>
      </c>
      <c r="E85" s="115">
        <v>919</v>
      </c>
      <c r="F85" s="116">
        <f t="shared" si="20"/>
        <v>-0.72517942583732053</v>
      </c>
      <c r="G85" s="115">
        <v>2413</v>
      </c>
      <c r="H85" s="116">
        <f t="shared" si="21"/>
        <v>1.6256800870511428</v>
      </c>
      <c r="I85" s="115">
        <v>207</v>
      </c>
      <c r="J85" s="116">
        <f t="shared" si="22"/>
        <v>-0.91421467053460426</v>
      </c>
      <c r="K85" s="115">
        <v>4787</v>
      </c>
      <c r="L85" s="116">
        <f t="shared" si="25"/>
        <v>22.125603864734298</v>
      </c>
      <c r="M85" s="115"/>
      <c r="N85" s="116">
        <f>IFERROR(M85/K85-1,"-")</f>
        <v>-1</v>
      </c>
      <c r="O85" s="116">
        <f t="shared" si="26"/>
        <v>-1</v>
      </c>
    </row>
    <row r="86" spans="1:16" x14ac:dyDescent="0.25">
      <c r="A86" s="1">
        <v>12</v>
      </c>
      <c r="B86" s="114" t="s">
        <v>93</v>
      </c>
      <c r="C86" s="115">
        <v>3007</v>
      </c>
      <c r="D86" s="116">
        <v>0.21347861178369643</v>
      </c>
      <c r="E86" s="115">
        <v>1121</v>
      </c>
      <c r="F86" s="116">
        <f t="shared" si="20"/>
        <v>-0.62720319255071499</v>
      </c>
      <c r="G86" s="115">
        <v>592</v>
      </c>
      <c r="H86" s="116">
        <f t="shared" si="21"/>
        <v>-0.47190008920606596</v>
      </c>
      <c r="I86" s="115">
        <v>969</v>
      </c>
      <c r="J86" s="116">
        <f t="shared" si="22"/>
        <v>0.63682432432432434</v>
      </c>
      <c r="K86" s="115">
        <v>6204</v>
      </c>
      <c r="L86" s="116">
        <f t="shared" si="25"/>
        <v>5.4024767801857587</v>
      </c>
      <c r="M86" s="115"/>
      <c r="N86" s="116">
        <f>IFERROR(M86/K86-1,"-")</f>
        <v>-1</v>
      </c>
      <c r="O86" s="116">
        <f t="shared" si="26"/>
        <v>-1</v>
      </c>
    </row>
    <row r="87" spans="1:16" ht="15.75" x14ac:dyDescent="0.25">
      <c r="B87" s="117" t="s">
        <v>30</v>
      </c>
      <c r="C87" s="118">
        <v>67992</v>
      </c>
      <c r="D87" s="119">
        <v>-2.7310052788944383E-2</v>
      </c>
      <c r="E87" s="118">
        <v>23458</v>
      </c>
      <c r="F87" s="119">
        <f t="shared" si="20"/>
        <v>-0.65498882221437815</v>
      </c>
      <c r="G87" s="118">
        <v>59324</v>
      </c>
      <c r="H87" s="119">
        <f t="shared" si="21"/>
        <v>1.5289453491346237</v>
      </c>
      <c r="I87" s="118">
        <v>72718</v>
      </c>
      <c r="J87" s="119">
        <f t="shared" si="22"/>
        <v>0.22577708853078016</v>
      </c>
      <c r="K87" s="118">
        <v>91538</v>
      </c>
      <c r="L87" s="119">
        <f t="shared" si="25"/>
        <v>0.25880799801974752</v>
      </c>
      <c r="M87" s="118">
        <v>111383</v>
      </c>
      <c r="N87" s="119">
        <v>0.38283238357729021</v>
      </c>
      <c r="O87" s="119">
        <v>0.80696289807108901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0" spans="1:16" x14ac:dyDescent="0.25">
      <c r="C90" s="120"/>
      <c r="K90" s="120"/>
      <c r="N90" s="79"/>
      <c r="O90" s="79"/>
    </row>
    <row r="92" spans="1:16" ht="48.75" customHeight="1" thickBot="1" x14ac:dyDescent="0.3">
      <c r="B92" s="267" t="s">
        <v>278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C7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CONCATENATE("var. ",RIGHT(C95,2),"/",RIGHT(C95-1,2))</f>
        <v>var. 19/18</v>
      </c>
      <c r="E96" s="113" t="s">
        <v>69</v>
      </c>
      <c r="F96" s="112" t="str">
        <f>CONCATENATE("var. ",RIGHT(E95,2),"/",RIGHT(E95-1,2))</f>
        <v>var. 20/19</v>
      </c>
      <c r="G96" s="113" t="s">
        <v>69</v>
      </c>
      <c r="H96" s="112" t="str">
        <f>CONCATENATE("var. ",RIGHT(G95,2),"/",RIGHT(G95-1,2))</f>
        <v>var. 21/20</v>
      </c>
      <c r="I96" s="113" t="s">
        <v>69</v>
      </c>
      <c r="J96" s="112" t="s">
        <v>136</v>
      </c>
      <c r="K96" s="113" t="s">
        <v>69</v>
      </c>
      <c r="L96" s="112" t="s">
        <v>251</v>
      </c>
      <c r="M96" s="113" t="s">
        <v>69</v>
      </c>
      <c r="N96" s="112" t="s">
        <v>274</v>
      </c>
      <c r="O96" s="112" t="s">
        <v>275</v>
      </c>
    </row>
    <row r="97" spans="2:15" x14ac:dyDescent="0.25">
      <c r="B97" s="114" t="s">
        <v>71</v>
      </c>
      <c r="C97" s="115">
        <v>59228</v>
      </c>
      <c r="D97" s="116">
        <v>-0.10672055984555984</v>
      </c>
      <c r="E97" s="115">
        <v>52605</v>
      </c>
      <c r="F97" s="116">
        <f t="shared" ref="F97:F109" si="27">IFERROR(E97/C97-1,"-")</f>
        <v>-0.11182211116363883</v>
      </c>
      <c r="G97" s="115">
        <v>9717</v>
      </c>
      <c r="H97" s="116">
        <f t="shared" ref="H97:H109" si="28">IFERROR(G97/E97-1,"-")</f>
        <v>-0.81528371827773027</v>
      </c>
      <c r="I97" s="115">
        <v>60290</v>
      </c>
      <c r="J97" s="116">
        <f t="shared" ref="J97:J109" si="29">IFERROR(I97/G97-1,"-")</f>
        <v>5.2045898940002058</v>
      </c>
      <c r="K97" s="115">
        <v>107519</v>
      </c>
      <c r="L97" s="116">
        <f t="shared" ref="L97:L109" si="30">IFERROR(K97/I97-1,"-")</f>
        <v>0.78336374191408198</v>
      </c>
      <c r="M97" s="115">
        <v>77451</v>
      </c>
      <c r="N97" s="116">
        <f t="shared" ref="N97:N105" si="31">IFERROR(M97/K97-1,"-")</f>
        <v>-0.27965289855746422</v>
      </c>
      <c r="O97" s="116">
        <f t="shared" ref="O97" si="32">M97/C97-1</f>
        <v>0.30767542378604706</v>
      </c>
    </row>
    <row r="98" spans="2:15" x14ac:dyDescent="0.25">
      <c r="B98" s="114" t="s">
        <v>73</v>
      </c>
      <c r="C98" s="115">
        <v>61114</v>
      </c>
      <c r="D98" s="116">
        <v>-0.18902851683276056</v>
      </c>
      <c r="E98" s="115">
        <v>55102</v>
      </c>
      <c r="F98" s="116">
        <f t="shared" si="27"/>
        <v>-9.8373531433059491E-2</v>
      </c>
      <c r="G98" s="115">
        <v>10842</v>
      </c>
      <c r="H98" s="116">
        <f t="shared" si="28"/>
        <v>-0.80323763202787557</v>
      </c>
      <c r="I98" s="115">
        <v>48282</v>
      </c>
      <c r="J98" s="116">
        <f t="shared" si="29"/>
        <v>3.4532374100719423</v>
      </c>
      <c r="K98" s="115">
        <v>109366</v>
      </c>
      <c r="L98" s="116">
        <f t="shared" si="30"/>
        <v>1.2651505737127708</v>
      </c>
      <c r="M98" s="115">
        <v>131797</v>
      </c>
      <c r="N98" s="116">
        <f t="shared" si="31"/>
        <v>0.20510030539655832</v>
      </c>
      <c r="O98" s="116">
        <f>IFERROR(M98/C98-1,"-")</f>
        <v>1.1565762345780017</v>
      </c>
    </row>
    <row r="99" spans="2:15" x14ac:dyDescent="0.25">
      <c r="B99" s="114" t="s">
        <v>75</v>
      </c>
      <c r="C99" s="115">
        <v>55978</v>
      </c>
      <c r="D99" s="116">
        <v>-0.20516279267894411</v>
      </c>
      <c r="E99" s="115">
        <v>19236</v>
      </c>
      <c r="F99" s="116">
        <f t="shared" si="27"/>
        <v>-0.65636500053592484</v>
      </c>
      <c r="G99" s="115">
        <v>14579</v>
      </c>
      <c r="H99" s="116">
        <f t="shared" si="28"/>
        <v>-0.24209814930338946</v>
      </c>
      <c r="I99" s="115">
        <v>61774</v>
      </c>
      <c r="J99" s="116">
        <f t="shared" si="29"/>
        <v>3.2371904794567525</v>
      </c>
      <c r="K99" s="115">
        <v>104602</v>
      </c>
      <c r="L99" s="116">
        <f t="shared" si="30"/>
        <v>0.69330138893385573</v>
      </c>
      <c r="M99" s="115">
        <v>120644</v>
      </c>
      <c r="N99" s="116">
        <f t="shared" si="31"/>
        <v>0.15336226840786993</v>
      </c>
      <c r="O99" s="116">
        <f t="shared" ref="O99:O108" si="33">IFERROR(M99/C99-1,"-")</f>
        <v>1.1552038300761014</v>
      </c>
    </row>
    <row r="100" spans="2:15" x14ac:dyDescent="0.25">
      <c r="B100" s="114" t="s">
        <v>77</v>
      </c>
      <c r="C100" s="115">
        <v>67913</v>
      </c>
      <c r="D100" s="116">
        <v>-7.2720818143338972E-2</v>
      </c>
      <c r="E100" s="115">
        <v>0</v>
      </c>
      <c r="F100" s="116">
        <f t="shared" si="27"/>
        <v>-1</v>
      </c>
      <c r="G100" s="115">
        <v>21810</v>
      </c>
      <c r="H100" s="116" t="str">
        <f t="shared" si="28"/>
        <v>-</v>
      </c>
      <c r="I100" s="115">
        <v>65836</v>
      </c>
      <c r="J100" s="116">
        <f t="shared" si="29"/>
        <v>2.0186153140761118</v>
      </c>
      <c r="K100" s="115">
        <v>70561</v>
      </c>
      <c r="L100" s="116">
        <f t="shared" si="30"/>
        <v>7.1769244790084397E-2</v>
      </c>
      <c r="M100" s="115">
        <v>101126</v>
      </c>
      <c r="N100" s="116">
        <f t="shared" si="31"/>
        <v>0.43317129859270698</v>
      </c>
      <c r="O100" s="116">
        <f t="shared" si="33"/>
        <v>0.48905216968768861</v>
      </c>
    </row>
    <row r="101" spans="2:15" x14ac:dyDescent="0.25">
      <c r="B101" s="114" t="s">
        <v>79</v>
      </c>
      <c r="C101" s="115">
        <v>45595</v>
      </c>
      <c r="D101" s="116">
        <v>-0.17095477935160097</v>
      </c>
      <c r="E101" s="115">
        <v>0</v>
      </c>
      <c r="F101" s="116">
        <f t="shared" si="27"/>
        <v>-1</v>
      </c>
      <c r="G101" s="115">
        <v>27243</v>
      </c>
      <c r="H101" s="116" t="str">
        <f t="shared" si="28"/>
        <v>-</v>
      </c>
      <c r="I101" s="115">
        <v>56962</v>
      </c>
      <c r="J101" s="116">
        <f t="shared" si="29"/>
        <v>1.0908857321146717</v>
      </c>
      <c r="K101" s="115">
        <v>37256</v>
      </c>
      <c r="L101" s="116">
        <f t="shared" si="30"/>
        <v>-0.34594993153330289</v>
      </c>
      <c r="M101" s="115">
        <v>84965</v>
      </c>
      <c r="N101" s="116">
        <f t="shared" si="31"/>
        <v>1.2805722568176936</v>
      </c>
      <c r="O101" s="116">
        <f t="shared" si="33"/>
        <v>0.86347187191578034</v>
      </c>
    </row>
    <row r="102" spans="2:15" x14ac:dyDescent="0.25">
      <c r="B102" s="114" t="s">
        <v>81</v>
      </c>
      <c r="C102" s="115">
        <v>46171</v>
      </c>
      <c r="D102" s="116">
        <v>-6.8287761073554609E-2</v>
      </c>
      <c r="E102" s="115">
        <v>0</v>
      </c>
      <c r="F102" s="116">
        <f t="shared" si="27"/>
        <v>-1</v>
      </c>
      <c r="G102" s="115">
        <v>10252</v>
      </c>
      <c r="H102" s="116" t="str">
        <f t="shared" si="28"/>
        <v>-</v>
      </c>
      <c r="I102" s="115">
        <v>44414</v>
      </c>
      <c r="J102" s="116">
        <f t="shared" si="29"/>
        <v>3.3322278579789311</v>
      </c>
      <c r="K102" s="115">
        <v>37592</v>
      </c>
      <c r="L102" s="116">
        <f t="shared" si="30"/>
        <v>-0.15360021614806141</v>
      </c>
      <c r="M102" s="115">
        <v>49492</v>
      </c>
      <c r="N102" s="116">
        <f t="shared" si="31"/>
        <v>0.31655671419450937</v>
      </c>
      <c r="O102" s="116">
        <f t="shared" si="33"/>
        <v>7.1928266660891138E-2</v>
      </c>
    </row>
    <row r="103" spans="2:15" x14ac:dyDescent="0.25">
      <c r="B103" s="114" t="s">
        <v>83</v>
      </c>
      <c r="C103" s="115">
        <v>54254</v>
      </c>
      <c r="D103" s="116">
        <v>-2.5733115448848043E-2</v>
      </c>
      <c r="E103" s="115">
        <v>0</v>
      </c>
      <c r="F103" s="116">
        <f t="shared" si="27"/>
        <v>-1</v>
      </c>
      <c r="G103" s="115">
        <v>1786</v>
      </c>
      <c r="H103" s="116" t="str">
        <f t="shared" si="28"/>
        <v>-</v>
      </c>
      <c r="I103" s="115">
        <v>97176</v>
      </c>
      <c r="J103" s="116">
        <f t="shared" si="29"/>
        <v>53.409854423292273</v>
      </c>
      <c r="K103" s="115">
        <v>88132</v>
      </c>
      <c r="L103" s="116">
        <f t="shared" si="30"/>
        <v>-9.3068247303860985E-2</v>
      </c>
      <c r="M103" s="115">
        <v>78876</v>
      </c>
      <c r="N103" s="116">
        <f t="shared" si="31"/>
        <v>-0.10502428175917944</v>
      </c>
      <c r="O103" s="116">
        <f t="shared" si="33"/>
        <v>0.45382828915840312</v>
      </c>
    </row>
    <row r="104" spans="2:15" x14ac:dyDescent="0.25">
      <c r="B104" s="114" t="s">
        <v>85</v>
      </c>
      <c r="C104" s="115">
        <v>66441</v>
      </c>
      <c r="D104" s="116">
        <v>0.10519487000349326</v>
      </c>
      <c r="E104" s="115">
        <v>6144</v>
      </c>
      <c r="F104" s="116">
        <f t="shared" si="27"/>
        <v>-0.9075269788233169</v>
      </c>
      <c r="G104" s="115">
        <v>19444</v>
      </c>
      <c r="H104" s="116">
        <f t="shared" si="28"/>
        <v>2.1647135416666665</v>
      </c>
      <c r="I104" s="115">
        <v>120327</v>
      </c>
      <c r="J104" s="116">
        <f t="shared" si="29"/>
        <v>5.1883871631351575</v>
      </c>
      <c r="K104" s="115">
        <v>55634</v>
      </c>
      <c r="L104" s="116">
        <f t="shared" si="30"/>
        <v>-0.53764325546219882</v>
      </c>
      <c r="M104" s="115">
        <v>132665</v>
      </c>
      <c r="N104" s="116">
        <f t="shared" si="31"/>
        <v>1.3846029406478051</v>
      </c>
      <c r="O104" s="116">
        <f t="shared" si="33"/>
        <v>0.99673394440180019</v>
      </c>
    </row>
    <row r="105" spans="2:15" x14ac:dyDescent="0.25">
      <c r="B105" s="114" t="s">
        <v>87</v>
      </c>
      <c r="C105" s="115">
        <v>45913</v>
      </c>
      <c r="D105" s="116">
        <v>-2.9015544041450791E-2</v>
      </c>
      <c r="E105" s="115">
        <v>5207</v>
      </c>
      <c r="F105" s="116">
        <f t="shared" si="27"/>
        <v>-0.88658985472524121</v>
      </c>
      <c r="G105" s="115">
        <v>30192</v>
      </c>
      <c r="H105" s="116">
        <f t="shared" si="28"/>
        <v>4.798348377184559</v>
      </c>
      <c r="I105" s="115">
        <v>67772</v>
      </c>
      <c r="J105" s="116">
        <f t="shared" si="29"/>
        <v>1.2447005829358773</v>
      </c>
      <c r="K105" s="115">
        <v>38580</v>
      </c>
      <c r="L105" s="116">
        <f t="shared" si="30"/>
        <v>-0.43073835802396265</v>
      </c>
      <c r="M105" s="115">
        <v>55604</v>
      </c>
      <c r="N105" s="116">
        <f t="shared" si="31"/>
        <v>0.44126490409538621</v>
      </c>
      <c r="O105" s="116">
        <f t="shared" si="33"/>
        <v>0.21107311654651184</v>
      </c>
    </row>
    <row r="106" spans="2:15" x14ac:dyDescent="0.25">
      <c r="B106" s="114" t="s">
        <v>89</v>
      </c>
      <c r="C106" s="115">
        <v>61834</v>
      </c>
      <c r="D106" s="116">
        <v>-0.10181136789506562</v>
      </c>
      <c r="E106" s="115">
        <v>6722</v>
      </c>
      <c r="F106" s="116">
        <f t="shared" si="27"/>
        <v>-0.89128958178348483</v>
      </c>
      <c r="G106" s="115">
        <v>59737</v>
      </c>
      <c r="H106" s="116">
        <f t="shared" si="28"/>
        <v>7.886789645938709</v>
      </c>
      <c r="I106" s="115">
        <v>91297</v>
      </c>
      <c r="J106" s="116">
        <f t="shared" si="29"/>
        <v>0.52831578418735448</v>
      </c>
      <c r="K106" s="115">
        <v>95056</v>
      </c>
      <c r="L106" s="116">
        <f t="shared" si="30"/>
        <v>4.1173313471417394E-2</v>
      </c>
      <c r="M106" s="115">
        <v>127939</v>
      </c>
      <c r="N106" s="116">
        <f>IFERROR(M106/K106-1,"-")</f>
        <v>0.34593292375021045</v>
      </c>
      <c r="O106" s="116">
        <f t="shared" si="33"/>
        <v>1.0690720315683926</v>
      </c>
    </row>
    <row r="107" spans="2:15" x14ac:dyDescent="0.25">
      <c r="B107" s="114" t="s">
        <v>91</v>
      </c>
      <c r="C107" s="115">
        <v>56263</v>
      </c>
      <c r="D107" s="116">
        <v>-8.9713305720942271E-2</v>
      </c>
      <c r="E107" s="115">
        <v>9968</v>
      </c>
      <c r="F107" s="116">
        <f t="shared" si="27"/>
        <v>-0.8228320565913656</v>
      </c>
      <c r="G107" s="115">
        <v>75784</v>
      </c>
      <c r="H107" s="116">
        <f t="shared" si="28"/>
        <v>6.6027287319422152</v>
      </c>
      <c r="I107" s="115">
        <v>93087</v>
      </c>
      <c r="J107" s="116">
        <f t="shared" si="29"/>
        <v>0.22831996199725535</v>
      </c>
      <c r="K107" s="115">
        <v>60657</v>
      </c>
      <c r="L107" s="116">
        <f t="shared" si="30"/>
        <v>-0.34838377002159271</v>
      </c>
      <c r="M107" s="115"/>
      <c r="N107" s="116">
        <f>IFERROR(M107/K107-1,"-")</f>
        <v>-1</v>
      </c>
      <c r="O107" s="116">
        <f t="shared" si="33"/>
        <v>-1</v>
      </c>
    </row>
    <row r="108" spans="2:15" x14ac:dyDescent="0.25">
      <c r="B108" s="114" t="s">
        <v>93</v>
      </c>
      <c r="C108" s="115">
        <v>55385</v>
      </c>
      <c r="D108" s="116">
        <v>-3.5843604205835211E-2</v>
      </c>
      <c r="E108" s="115">
        <v>52912</v>
      </c>
      <c r="F108" s="116">
        <f t="shared" si="27"/>
        <v>-4.4651078811952738E-2</v>
      </c>
      <c r="G108" s="115">
        <v>54232</v>
      </c>
      <c r="H108" s="116">
        <f t="shared" si="28"/>
        <v>2.4947081947384264E-2</v>
      </c>
      <c r="I108" s="115">
        <v>88224</v>
      </c>
      <c r="J108" s="116">
        <f t="shared" si="29"/>
        <v>0.62678861188965929</v>
      </c>
      <c r="K108" s="115">
        <v>56527</v>
      </c>
      <c r="L108" s="116">
        <f t="shared" si="30"/>
        <v>-0.35927865433442152</v>
      </c>
      <c r="M108" s="115"/>
      <c r="N108" s="116">
        <f>IFERROR(M108/K108-1,"-")</f>
        <v>-1</v>
      </c>
      <c r="O108" s="116">
        <f t="shared" si="33"/>
        <v>-1</v>
      </c>
    </row>
    <row r="109" spans="2:15" ht="15.75" x14ac:dyDescent="0.25">
      <c r="B109" s="117" t="s">
        <v>30</v>
      </c>
      <c r="C109" s="118">
        <v>676089</v>
      </c>
      <c r="D109" s="119">
        <v>-8.7679218422135663E-2</v>
      </c>
      <c r="E109" s="118">
        <v>211176</v>
      </c>
      <c r="F109" s="119">
        <f t="shared" si="27"/>
        <v>-0.6876505903808523</v>
      </c>
      <c r="G109" s="118">
        <v>335618</v>
      </c>
      <c r="H109" s="119">
        <f t="shared" si="28"/>
        <v>0.58928097889911735</v>
      </c>
      <c r="I109" s="118">
        <v>895441</v>
      </c>
      <c r="J109" s="119">
        <f t="shared" si="29"/>
        <v>1.6680362793413939</v>
      </c>
      <c r="K109" s="118">
        <v>861482</v>
      </c>
      <c r="L109" s="119">
        <f t="shared" si="30"/>
        <v>-3.792433002286022E-2</v>
      </c>
      <c r="M109" s="118">
        <v>960559</v>
      </c>
      <c r="N109" s="119">
        <v>0.29055700808009699</v>
      </c>
      <c r="O109" s="119">
        <v>0.70178814083314278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20"/>
      <c r="K112" s="120"/>
      <c r="N112" s="79"/>
      <c r="O112" s="79"/>
    </row>
    <row r="114" spans="1:16" ht="48.75" customHeight="1" thickBot="1" x14ac:dyDescent="0.3">
      <c r="B114" s="267" t="s">
        <v>279</v>
      </c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C7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CONCATENATE("var. ",RIGHT(C117,2),"/",RIGHT(C117-1,2))</f>
        <v>var. 19/18</v>
      </c>
      <c r="E118" s="113" t="s">
        <v>69</v>
      </c>
      <c r="F118" s="112" t="str">
        <f>CONCATENATE("var. ",RIGHT(E117,2),"/",RIGHT(E117-1,2))</f>
        <v>var. 20/19</v>
      </c>
      <c r="G118" s="113" t="s">
        <v>69</v>
      </c>
      <c r="H118" s="112" t="str">
        <f>CONCATENATE("var. ",RIGHT(G117,2),"/",RIGHT(G117-1,2))</f>
        <v>var. 21/20</v>
      </c>
      <c r="I118" s="113" t="s">
        <v>69</v>
      </c>
      <c r="J118" s="112" t="s">
        <v>136</v>
      </c>
      <c r="K118" s="113" t="s">
        <v>69</v>
      </c>
      <c r="L118" s="112" t="s">
        <v>251</v>
      </c>
      <c r="M118" s="113" t="s">
        <v>69</v>
      </c>
      <c r="N118" s="112" t="s">
        <v>274</v>
      </c>
      <c r="O118" s="112" t="s">
        <v>275</v>
      </c>
    </row>
    <row r="119" spans="1:16" x14ac:dyDescent="0.25">
      <c r="B119" s="114" t="s">
        <v>71</v>
      </c>
      <c r="C119" s="115">
        <v>23997</v>
      </c>
      <c r="D119" s="116">
        <v>-6.4043059401692748E-2</v>
      </c>
      <c r="E119" s="115">
        <v>17460</v>
      </c>
      <c r="F119" s="116">
        <f t="shared" ref="F119:F131" si="34">IFERROR(E119/C119-1,"-")</f>
        <v>-0.27240905113139147</v>
      </c>
      <c r="G119" s="115">
        <v>147</v>
      </c>
      <c r="H119" s="116">
        <f t="shared" ref="H119:H131" si="35">IFERROR(G119/E119-1,"-")</f>
        <v>-0.99158075601374573</v>
      </c>
      <c r="I119" s="115">
        <v>14615</v>
      </c>
      <c r="J119" s="116">
        <f t="shared" ref="J119:J131" si="36">IFERROR(I119/G119-1,"-")</f>
        <v>98.421768707482997</v>
      </c>
      <c r="K119" s="115">
        <v>33856</v>
      </c>
      <c r="L119" s="116">
        <f t="shared" ref="L119:L131" si="37">IFERROR(K119/I119-1,"-")</f>
        <v>1.3165241190557646</v>
      </c>
      <c r="M119" s="115">
        <v>34817</v>
      </c>
      <c r="N119" s="116">
        <f t="shared" ref="N119:N127" si="38">IFERROR(M119/K119-1,"-")</f>
        <v>2.8384924385633337E-2</v>
      </c>
      <c r="O119" s="116">
        <f t="shared" ref="O119" si="39">M119/C119-1</f>
        <v>0.45088969454515149</v>
      </c>
    </row>
    <row r="120" spans="1:16" x14ac:dyDescent="0.25">
      <c r="B120" s="114" t="s">
        <v>73</v>
      </c>
      <c r="C120" s="115">
        <v>26467</v>
      </c>
      <c r="D120" s="116">
        <v>-0.23903855553319342</v>
      </c>
      <c r="E120" s="115">
        <v>22452</v>
      </c>
      <c r="F120" s="116">
        <f t="shared" si="34"/>
        <v>-0.15169834133071369</v>
      </c>
      <c r="G120" s="115">
        <v>105</v>
      </c>
      <c r="H120" s="116">
        <f t="shared" si="35"/>
        <v>-0.99532335649385351</v>
      </c>
      <c r="I120" s="115">
        <v>17812</v>
      </c>
      <c r="J120" s="116">
        <f t="shared" si="36"/>
        <v>168.63809523809525</v>
      </c>
      <c r="K120" s="115">
        <v>34864</v>
      </c>
      <c r="L120" s="116">
        <f t="shared" si="37"/>
        <v>0.95733213563889508</v>
      </c>
      <c r="M120" s="115">
        <v>37890</v>
      </c>
      <c r="N120" s="116">
        <f t="shared" si="38"/>
        <v>8.679440110142278E-2</v>
      </c>
      <c r="O120" s="116">
        <f>IFERROR(M120/C120-1,"-")</f>
        <v>0.43159406052820493</v>
      </c>
    </row>
    <row r="121" spans="1:16" x14ac:dyDescent="0.25">
      <c r="B121" s="114" t="s">
        <v>75</v>
      </c>
      <c r="C121" s="115">
        <v>22003</v>
      </c>
      <c r="D121" s="116">
        <v>-0.31748247409888952</v>
      </c>
      <c r="E121" s="115">
        <v>8682</v>
      </c>
      <c r="F121" s="116">
        <f t="shared" si="34"/>
        <v>-0.60541744307594425</v>
      </c>
      <c r="G121" s="115">
        <v>93</v>
      </c>
      <c r="H121" s="116">
        <f t="shared" si="35"/>
        <v>-0.9892881824464409</v>
      </c>
      <c r="I121" s="115">
        <v>27034</v>
      </c>
      <c r="J121" s="116">
        <f t="shared" si="36"/>
        <v>289.68817204301075</v>
      </c>
      <c r="K121" s="115">
        <v>37980</v>
      </c>
      <c r="L121" s="116">
        <f t="shared" si="37"/>
        <v>0.40489753643559956</v>
      </c>
      <c r="M121" s="115">
        <v>34272</v>
      </c>
      <c r="N121" s="116">
        <f t="shared" si="38"/>
        <v>-9.7630331753554511E-2</v>
      </c>
      <c r="O121" s="116">
        <f t="shared" ref="O121:O130" si="40">IFERROR(M121/C121-1,"-")</f>
        <v>0.55760578102985958</v>
      </c>
    </row>
    <row r="122" spans="1:16" x14ac:dyDescent="0.25">
      <c r="B122" s="114" t="s">
        <v>77</v>
      </c>
      <c r="C122" s="115">
        <v>35632</v>
      </c>
      <c r="D122" s="116">
        <v>-6.0387110384473419E-2</v>
      </c>
      <c r="E122" s="115">
        <v>0</v>
      </c>
      <c r="F122" s="116">
        <f t="shared" si="34"/>
        <v>-1</v>
      </c>
      <c r="G122" s="115">
        <v>4453</v>
      </c>
      <c r="H122" s="116" t="str">
        <f t="shared" si="35"/>
        <v>-</v>
      </c>
      <c r="I122" s="115">
        <v>36473</v>
      </c>
      <c r="J122" s="116">
        <f t="shared" si="36"/>
        <v>7.190657983381989</v>
      </c>
      <c r="K122" s="115">
        <v>32413</v>
      </c>
      <c r="L122" s="116">
        <f t="shared" si="37"/>
        <v>-0.11131521947742162</v>
      </c>
      <c r="M122" s="115">
        <v>40796</v>
      </c>
      <c r="N122" s="116">
        <f t="shared" si="38"/>
        <v>0.25863079628544106</v>
      </c>
      <c r="O122" s="116">
        <f t="shared" si="40"/>
        <v>0.1449259092950157</v>
      </c>
    </row>
    <row r="123" spans="1:16" x14ac:dyDescent="0.25">
      <c r="B123" s="114" t="s">
        <v>79</v>
      </c>
      <c r="C123" s="115">
        <v>19341</v>
      </c>
      <c r="D123" s="116">
        <v>-0.14556458738292988</v>
      </c>
      <c r="E123" s="115">
        <v>0</v>
      </c>
      <c r="F123" s="116">
        <f t="shared" si="34"/>
        <v>-1</v>
      </c>
      <c r="G123" s="115">
        <v>4781</v>
      </c>
      <c r="H123" s="116" t="str">
        <f t="shared" si="35"/>
        <v>-</v>
      </c>
      <c r="I123" s="115">
        <v>17702</v>
      </c>
      <c r="J123" s="116">
        <f t="shared" si="36"/>
        <v>2.7025726835390085</v>
      </c>
      <c r="K123" s="115">
        <v>14386</v>
      </c>
      <c r="L123" s="116">
        <f t="shared" si="37"/>
        <v>-0.18732346627499719</v>
      </c>
      <c r="M123" s="115">
        <v>34295</v>
      </c>
      <c r="N123" s="116">
        <f t="shared" si="38"/>
        <v>1.3839149172806895</v>
      </c>
      <c r="O123" s="116">
        <f t="shared" si="40"/>
        <v>0.77317615428364617</v>
      </c>
    </row>
    <row r="124" spans="1:16" x14ac:dyDescent="0.25">
      <c r="B124" s="114" t="s">
        <v>81</v>
      </c>
      <c r="C124" s="115">
        <v>18937</v>
      </c>
      <c r="D124" s="116">
        <v>-0.13430857142857144</v>
      </c>
      <c r="E124" s="115">
        <v>0</v>
      </c>
      <c r="F124" s="116">
        <f t="shared" si="34"/>
        <v>-1</v>
      </c>
      <c r="G124" s="115">
        <v>2152</v>
      </c>
      <c r="H124" s="116" t="str">
        <f t="shared" si="35"/>
        <v>-</v>
      </c>
      <c r="I124" s="115">
        <v>19904</v>
      </c>
      <c r="J124" s="116">
        <f t="shared" si="36"/>
        <v>8.2490706319702607</v>
      </c>
      <c r="K124" s="115">
        <v>10307</v>
      </c>
      <c r="L124" s="116">
        <f t="shared" si="37"/>
        <v>-0.48216438906752412</v>
      </c>
      <c r="M124" s="115">
        <v>27425</v>
      </c>
      <c r="N124" s="116">
        <f t="shared" si="38"/>
        <v>1.6608130396817695</v>
      </c>
      <c r="O124" s="116">
        <f t="shared" si="40"/>
        <v>0.44822305539420193</v>
      </c>
    </row>
    <row r="125" spans="1:16" x14ac:dyDescent="0.25">
      <c r="B125" s="114" t="s">
        <v>83</v>
      </c>
      <c r="C125" s="115">
        <v>23576</v>
      </c>
      <c r="D125" s="116">
        <v>-0.13272513243084172</v>
      </c>
      <c r="E125" s="115">
        <v>0</v>
      </c>
      <c r="F125" s="116">
        <f t="shared" si="34"/>
        <v>-1</v>
      </c>
      <c r="G125" s="115">
        <v>0</v>
      </c>
      <c r="H125" s="116" t="str">
        <f t="shared" si="35"/>
        <v>-</v>
      </c>
      <c r="I125" s="115">
        <v>55357</v>
      </c>
      <c r="J125" s="116" t="str">
        <f t="shared" si="36"/>
        <v>-</v>
      </c>
      <c r="K125" s="115">
        <v>37244</v>
      </c>
      <c r="L125" s="116">
        <f t="shared" si="37"/>
        <v>-0.3272034250410969</v>
      </c>
      <c r="M125" s="115">
        <v>46489</v>
      </c>
      <c r="N125" s="116">
        <f t="shared" si="38"/>
        <v>0.24822790248093662</v>
      </c>
      <c r="O125" s="116">
        <f t="shared" si="40"/>
        <v>0.9718781812012216</v>
      </c>
    </row>
    <row r="126" spans="1:16" x14ac:dyDescent="0.25">
      <c r="B126" s="114" t="s">
        <v>85</v>
      </c>
      <c r="C126" s="115">
        <v>30809</v>
      </c>
      <c r="D126" s="116">
        <v>1.7268705012216889E-2</v>
      </c>
      <c r="E126" s="115">
        <v>23</v>
      </c>
      <c r="F126" s="116">
        <f t="shared" si="34"/>
        <v>-0.99925346489662115</v>
      </c>
      <c r="G126" s="115">
        <v>514</v>
      </c>
      <c r="H126" s="116">
        <f t="shared" si="35"/>
        <v>21.347826086956523</v>
      </c>
      <c r="I126" s="115">
        <v>79516</v>
      </c>
      <c r="J126" s="116">
        <f t="shared" si="36"/>
        <v>153.70038910505838</v>
      </c>
      <c r="K126" s="115">
        <v>27254</v>
      </c>
      <c r="L126" s="116">
        <f t="shared" si="37"/>
        <v>-0.65725137079329943</v>
      </c>
      <c r="M126" s="115">
        <v>71431</v>
      </c>
      <c r="N126" s="116">
        <f t="shared" si="38"/>
        <v>1.6209363763117342</v>
      </c>
      <c r="O126" s="116">
        <f t="shared" si="40"/>
        <v>1.3185108247589992</v>
      </c>
    </row>
    <row r="127" spans="1:16" x14ac:dyDescent="0.25">
      <c r="B127" s="114" t="s">
        <v>87</v>
      </c>
      <c r="C127" s="115">
        <v>16492</v>
      </c>
      <c r="D127" s="116">
        <v>-0.12819157371676271</v>
      </c>
      <c r="E127" s="115">
        <v>1405</v>
      </c>
      <c r="F127" s="116">
        <f t="shared" si="34"/>
        <v>-0.91480717923841859</v>
      </c>
      <c r="G127" s="115">
        <v>14285</v>
      </c>
      <c r="H127" s="116">
        <f t="shared" si="35"/>
        <v>9.167259786476869</v>
      </c>
      <c r="I127" s="115">
        <v>31051</v>
      </c>
      <c r="J127" s="116">
        <f t="shared" si="36"/>
        <v>1.1736786839341966</v>
      </c>
      <c r="K127" s="115">
        <v>16616</v>
      </c>
      <c r="L127" s="116">
        <f t="shared" si="37"/>
        <v>-0.46488035812051143</v>
      </c>
      <c r="M127" s="115">
        <v>28214</v>
      </c>
      <c r="N127" s="116">
        <f t="shared" si="38"/>
        <v>0.69800192585459797</v>
      </c>
      <c r="O127" s="116">
        <f t="shared" si="40"/>
        <v>0.71076885762794073</v>
      </c>
    </row>
    <row r="128" spans="1:16" x14ac:dyDescent="0.25">
      <c r="A128" s="120"/>
      <c r="B128" s="114" t="s">
        <v>89</v>
      </c>
      <c r="C128" s="115">
        <v>24965</v>
      </c>
      <c r="D128" s="116">
        <v>-0.25155893992085387</v>
      </c>
      <c r="E128" s="115">
        <v>2369</v>
      </c>
      <c r="F128" s="116">
        <f t="shared" si="34"/>
        <v>-0.90510715001001407</v>
      </c>
      <c r="G128" s="115">
        <v>30110</v>
      </c>
      <c r="H128" s="116">
        <f t="shared" si="35"/>
        <v>11.710004221190376</v>
      </c>
      <c r="I128" s="115">
        <v>40031</v>
      </c>
      <c r="J128" s="116">
        <f t="shared" si="36"/>
        <v>0.32949186316838253</v>
      </c>
      <c r="K128" s="115">
        <v>26963</v>
      </c>
      <c r="L128" s="116">
        <f t="shared" si="37"/>
        <v>-0.32644700357223155</v>
      </c>
      <c r="M128" s="115">
        <v>45010</v>
      </c>
      <c r="N128" s="116">
        <f>IFERROR(M128/K128-1,"-")</f>
        <v>0.66932463004858511</v>
      </c>
      <c r="O128" s="116">
        <f t="shared" si="40"/>
        <v>0.80292409373122364</v>
      </c>
    </row>
    <row r="129" spans="2:16" x14ac:dyDescent="0.25">
      <c r="B129" s="114" t="s">
        <v>91</v>
      </c>
      <c r="C129" s="115">
        <v>19942</v>
      </c>
      <c r="D129" s="116">
        <v>-0.23024665148415491</v>
      </c>
      <c r="E129" s="115">
        <v>4366</v>
      </c>
      <c r="F129" s="116">
        <f t="shared" si="34"/>
        <v>-0.78106508875739644</v>
      </c>
      <c r="G129" s="115">
        <v>17808</v>
      </c>
      <c r="H129" s="116">
        <f t="shared" si="35"/>
        <v>3.0787906550618418</v>
      </c>
      <c r="I129" s="115">
        <v>30508</v>
      </c>
      <c r="J129" s="116">
        <f t="shared" si="36"/>
        <v>0.71316262353998194</v>
      </c>
      <c r="K129" s="115">
        <v>26952</v>
      </c>
      <c r="L129" s="116">
        <f t="shared" si="37"/>
        <v>-0.11655959092696999</v>
      </c>
      <c r="M129" s="115"/>
      <c r="N129" s="116">
        <f>IFERROR(M129/K129-1,"-")</f>
        <v>-1</v>
      </c>
      <c r="O129" s="116">
        <f t="shared" si="40"/>
        <v>-1</v>
      </c>
    </row>
    <row r="130" spans="2:16" x14ac:dyDescent="0.25">
      <c r="B130" s="114" t="s">
        <v>93</v>
      </c>
      <c r="C130" s="115">
        <v>24154</v>
      </c>
      <c r="D130" s="116">
        <v>-5.9936171868918864E-2</v>
      </c>
      <c r="E130" s="115">
        <v>35775</v>
      </c>
      <c r="F130" s="116">
        <f t="shared" si="34"/>
        <v>0.48112113935580036</v>
      </c>
      <c r="G130" s="115">
        <v>10966</v>
      </c>
      <c r="H130" s="116">
        <f t="shared" si="35"/>
        <v>-0.69347309573724669</v>
      </c>
      <c r="I130" s="115">
        <v>29417</v>
      </c>
      <c r="J130" s="116">
        <f t="shared" si="36"/>
        <v>1.6825642896224693</v>
      </c>
      <c r="K130" s="115">
        <v>25945</v>
      </c>
      <c r="L130" s="116">
        <f t="shared" si="37"/>
        <v>-0.11802699119556714</v>
      </c>
      <c r="M130" s="115"/>
      <c r="N130" s="116">
        <f>IFERROR(M130/K130-1,"-")</f>
        <v>-1</v>
      </c>
      <c r="O130" s="116">
        <f t="shared" si="40"/>
        <v>-1</v>
      </c>
    </row>
    <row r="131" spans="2:16" ht="15.75" x14ac:dyDescent="0.25">
      <c r="B131" s="117" t="s">
        <v>30</v>
      </c>
      <c r="C131" s="118">
        <v>286315</v>
      </c>
      <c r="D131" s="119">
        <v>-0.14897379880214601</v>
      </c>
      <c r="E131" s="118">
        <v>94120</v>
      </c>
      <c r="F131" s="119">
        <f t="shared" si="34"/>
        <v>-0.67127115240207469</v>
      </c>
      <c r="G131" s="118">
        <v>85414</v>
      </c>
      <c r="H131" s="119">
        <f t="shared" si="35"/>
        <v>-9.2498937526561797E-2</v>
      </c>
      <c r="I131" s="118">
        <v>399420</v>
      </c>
      <c r="J131" s="119">
        <f t="shared" si="36"/>
        <v>3.6762825766267824</v>
      </c>
      <c r="K131" s="118">
        <v>324780</v>
      </c>
      <c r="L131" s="119">
        <f t="shared" si="37"/>
        <v>-0.18687096289619953</v>
      </c>
      <c r="M131" s="118">
        <v>400639</v>
      </c>
      <c r="N131" s="119">
        <v>0.47357135238319414</v>
      </c>
      <c r="O131" s="119">
        <v>0.65403622341765089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C134" s="120"/>
      <c r="K134" s="120"/>
      <c r="N134" s="79"/>
      <c r="O134" s="79"/>
    </row>
    <row r="136" spans="2:16" ht="48.75" customHeight="1" thickBot="1" x14ac:dyDescent="0.3">
      <c r="B136" s="267" t="s">
        <v>280</v>
      </c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C7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CONCATENATE("var. ",RIGHT(C139,2),"/",RIGHT(C139-1,2))</f>
        <v>var. 19/18</v>
      </c>
      <c r="E140" s="113" t="s">
        <v>69</v>
      </c>
      <c r="F140" s="112" t="str">
        <f>CONCATENATE("var. ",RIGHT(E139,2),"/",RIGHT(E139-1,2))</f>
        <v>var. 20/19</v>
      </c>
      <c r="G140" s="113" t="s">
        <v>69</v>
      </c>
      <c r="H140" s="112" t="str">
        <f>CONCATENATE("var. ",RIGHT(G139,2),"/",RIGHT(G139-1,2))</f>
        <v>var. 21/20</v>
      </c>
      <c r="I140" s="113" t="s">
        <v>69</v>
      </c>
      <c r="J140" s="112" t="s">
        <v>136</v>
      </c>
      <c r="K140" s="113" t="s">
        <v>69</v>
      </c>
      <c r="L140" s="112" t="s">
        <v>251</v>
      </c>
      <c r="M140" s="113" t="s">
        <v>69</v>
      </c>
      <c r="N140" s="112" t="s">
        <v>274</v>
      </c>
      <c r="O140" s="112" t="s">
        <v>275</v>
      </c>
    </row>
    <row r="141" spans="2:16" x14ac:dyDescent="0.25">
      <c r="B141" s="114" t="s">
        <v>71</v>
      </c>
      <c r="C141" s="115">
        <v>8754</v>
      </c>
      <c r="D141" s="116">
        <v>-0.26652702136573103</v>
      </c>
      <c r="E141" s="115">
        <v>6651</v>
      </c>
      <c r="F141" s="116">
        <f t="shared" ref="F141:F153" si="41">IFERROR(E141/C141-1,"-")</f>
        <v>-0.24023303632625082</v>
      </c>
      <c r="G141" s="115">
        <v>1087</v>
      </c>
      <c r="H141" s="116">
        <f t="shared" ref="H141:H153" si="42">IFERROR(G141/E141-1,"-")</f>
        <v>-0.83656592993534806</v>
      </c>
      <c r="I141" s="115">
        <v>2969</v>
      </c>
      <c r="J141" s="116">
        <f t="shared" ref="J141:J153" si="43">IFERROR(I141/G141-1,"-")</f>
        <v>1.7313707451701932</v>
      </c>
      <c r="K141" s="115">
        <v>7290</v>
      </c>
      <c r="L141" s="116">
        <f t="shared" ref="L141:L153" si="44">IFERROR(K141/I141-1,"-")</f>
        <v>1.4553721791849106</v>
      </c>
      <c r="M141" s="115">
        <v>8477</v>
      </c>
      <c r="N141" s="116">
        <f t="shared" ref="N141:N149" si="45">IFERROR(M141/K141-1,"-")</f>
        <v>0.16282578875171461</v>
      </c>
      <c r="O141" s="116">
        <f t="shared" ref="O141" si="46">M141/C141-1</f>
        <v>-3.1642677633082039E-2</v>
      </c>
    </row>
    <row r="142" spans="2:16" x14ac:dyDescent="0.25">
      <c r="B142" s="114" t="s">
        <v>73</v>
      </c>
      <c r="C142" s="115">
        <v>9269</v>
      </c>
      <c r="D142" s="116">
        <v>-0.18885096700796355</v>
      </c>
      <c r="E142" s="115">
        <v>6462</v>
      </c>
      <c r="F142" s="116">
        <f t="shared" si="41"/>
        <v>-0.30283741503937855</v>
      </c>
      <c r="G142" s="115">
        <v>3967</v>
      </c>
      <c r="H142" s="116">
        <f t="shared" si="42"/>
        <v>-0.38610337356855462</v>
      </c>
      <c r="I142" s="115">
        <v>7286</v>
      </c>
      <c r="J142" s="116">
        <f t="shared" si="43"/>
        <v>0.83665238215276028</v>
      </c>
      <c r="K142" s="115">
        <v>8763</v>
      </c>
      <c r="L142" s="116">
        <f t="shared" si="44"/>
        <v>0.20271754048860835</v>
      </c>
      <c r="M142" s="115">
        <v>10131</v>
      </c>
      <c r="N142" s="116">
        <f t="shared" si="45"/>
        <v>0.15611092091749401</v>
      </c>
      <c r="O142" s="116">
        <f>IFERROR(M142/C142-1,"-")</f>
        <v>9.2998165929442322E-2</v>
      </c>
    </row>
    <row r="143" spans="2:16" x14ac:dyDescent="0.25">
      <c r="B143" s="114" t="s">
        <v>75</v>
      </c>
      <c r="C143" s="115">
        <v>9148</v>
      </c>
      <c r="D143" s="116">
        <v>-0.22566446588792954</v>
      </c>
      <c r="E143" s="115">
        <v>3878</v>
      </c>
      <c r="F143" s="116">
        <f t="shared" si="41"/>
        <v>-0.57608220376038477</v>
      </c>
      <c r="G143" s="115">
        <v>4489</v>
      </c>
      <c r="H143" s="116">
        <f t="shared" si="42"/>
        <v>0.1575554409489428</v>
      </c>
      <c r="I143" s="115">
        <v>12172</v>
      </c>
      <c r="J143" s="116">
        <f t="shared" si="43"/>
        <v>1.7115170416573848</v>
      </c>
      <c r="K143" s="115">
        <v>6069</v>
      </c>
      <c r="L143" s="116">
        <f t="shared" si="44"/>
        <v>-0.50139664804469275</v>
      </c>
      <c r="M143" s="115">
        <v>10656</v>
      </c>
      <c r="N143" s="116">
        <f t="shared" si="45"/>
        <v>0.75580820563519535</v>
      </c>
      <c r="O143" s="116">
        <f t="shared" ref="O143:O152" si="47">IFERROR(M143/C143-1,"-")</f>
        <v>0.16484477481416704</v>
      </c>
    </row>
    <row r="144" spans="2:16" x14ac:dyDescent="0.25">
      <c r="B144" s="114" t="s">
        <v>77</v>
      </c>
      <c r="C144" s="115">
        <v>7080</v>
      </c>
      <c r="D144" s="116">
        <v>-0.18074519787086318</v>
      </c>
      <c r="E144" s="115">
        <v>0</v>
      </c>
      <c r="F144" s="116">
        <f t="shared" si="41"/>
        <v>-1</v>
      </c>
      <c r="G144" s="115">
        <v>4136</v>
      </c>
      <c r="H144" s="116" t="str">
        <f t="shared" si="42"/>
        <v>-</v>
      </c>
      <c r="I144" s="115">
        <v>8715</v>
      </c>
      <c r="J144" s="116">
        <f t="shared" si="43"/>
        <v>1.1071083172147</v>
      </c>
      <c r="K144" s="115">
        <v>6686</v>
      </c>
      <c r="L144" s="116">
        <f t="shared" si="44"/>
        <v>-0.23281698221457259</v>
      </c>
      <c r="M144" s="115">
        <v>4755</v>
      </c>
      <c r="N144" s="116">
        <f t="shared" si="45"/>
        <v>-0.28881244391265326</v>
      </c>
      <c r="O144" s="116">
        <f t="shared" si="47"/>
        <v>-0.32838983050847459</v>
      </c>
    </row>
    <row r="145" spans="1:16" x14ac:dyDescent="0.25">
      <c r="B145" s="114" t="s">
        <v>79</v>
      </c>
      <c r="C145" s="115">
        <v>6466</v>
      </c>
      <c r="D145" s="116">
        <v>-0.1183528770111808</v>
      </c>
      <c r="E145" s="115">
        <v>0</v>
      </c>
      <c r="F145" s="116">
        <f t="shared" si="41"/>
        <v>-1</v>
      </c>
      <c r="G145" s="115">
        <v>3985</v>
      </c>
      <c r="H145" s="116" t="str">
        <f t="shared" si="42"/>
        <v>-</v>
      </c>
      <c r="I145" s="115">
        <v>3126</v>
      </c>
      <c r="J145" s="116">
        <f t="shared" si="43"/>
        <v>-0.21555834378920957</v>
      </c>
      <c r="K145" s="115">
        <v>2920</v>
      </c>
      <c r="L145" s="116">
        <f t="shared" si="44"/>
        <v>-6.5898912348048677E-2</v>
      </c>
      <c r="M145" s="115">
        <v>3337</v>
      </c>
      <c r="N145" s="116">
        <f t="shared" si="45"/>
        <v>0.14280821917808217</v>
      </c>
      <c r="O145" s="116">
        <f t="shared" si="47"/>
        <v>-0.4839158676152181</v>
      </c>
    </row>
    <row r="146" spans="1:16" x14ac:dyDescent="0.25">
      <c r="B146" s="114" t="s">
        <v>81</v>
      </c>
      <c r="C146" s="115">
        <v>6152</v>
      </c>
      <c r="D146" s="116">
        <v>3.7261844545607881E-2</v>
      </c>
      <c r="E146" s="115">
        <v>0</v>
      </c>
      <c r="F146" s="116">
        <f t="shared" si="41"/>
        <v>-1</v>
      </c>
      <c r="G146" s="115">
        <v>1408</v>
      </c>
      <c r="H146" s="116" t="str">
        <f t="shared" si="42"/>
        <v>-</v>
      </c>
      <c r="I146" s="115">
        <v>3591</v>
      </c>
      <c r="J146" s="116">
        <f t="shared" si="43"/>
        <v>1.5504261363636362</v>
      </c>
      <c r="K146" s="115">
        <v>10666</v>
      </c>
      <c r="L146" s="116">
        <f t="shared" si="44"/>
        <v>1.9702032859927598</v>
      </c>
      <c r="M146" s="115">
        <v>2892</v>
      </c>
      <c r="N146" s="116">
        <f t="shared" si="45"/>
        <v>-0.72885805362835177</v>
      </c>
      <c r="O146" s="116">
        <f t="shared" si="47"/>
        <v>-0.52990897269180759</v>
      </c>
    </row>
    <row r="147" spans="1:16" x14ac:dyDescent="0.25">
      <c r="B147" s="114" t="s">
        <v>83</v>
      </c>
      <c r="C147" s="115">
        <v>5273</v>
      </c>
      <c r="D147" s="116">
        <v>-0.29646430953969316</v>
      </c>
      <c r="E147" s="115">
        <v>0</v>
      </c>
      <c r="F147" s="116">
        <f t="shared" si="41"/>
        <v>-1</v>
      </c>
      <c r="G147" s="115">
        <v>256</v>
      </c>
      <c r="H147" s="116" t="str">
        <f t="shared" si="42"/>
        <v>-</v>
      </c>
      <c r="I147" s="115">
        <v>1577</v>
      </c>
      <c r="J147" s="116">
        <f t="shared" si="43"/>
        <v>5.16015625</v>
      </c>
      <c r="K147" s="115">
        <v>4584</v>
      </c>
      <c r="L147" s="116">
        <f t="shared" si="44"/>
        <v>1.9067850348763473</v>
      </c>
      <c r="M147" s="115">
        <v>4680</v>
      </c>
      <c r="N147" s="116">
        <f t="shared" si="45"/>
        <v>2.0942408376963373E-2</v>
      </c>
      <c r="O147" s="116">
        <f t="shared" si="47"/>
        <v>-0.11245970036032615</v>
      </c>
    </row>
    <row r="148" spans="1:16" x14ac:dyDescent="0.25">
      <c r="B148" s="114" t="s">
        <v>85</v>
      </c>
      <c r="C148" s="115">
        <v>5599</v>
      </c>
      <c r="D148" s="116">
        <v>-0.26212440695835526</v>
      </c>
      <c r="E148" s="115">
        <v>2866</v>
      </c>
      <c r="F148" s="116">
        <f t="shared" si="41"/>
        <v>-0.48812287908555096</v>
      </c>
      <c r="G148" s="115">
        <v>479</v>
      </c>
      <c r="H148" s="116">
        <f t="shared" si="42"/>
        <v>-0.83286810886252616</v>
      </c>
      <c r="I148" s="115">
        <v>1422</v>
      </c>
      <c r="J148" s="116">
        <f t="shared" si="43"/>
        <v>1.9686847599164925</v>
      </c>
      <c r="K148" s="115">
        <v>4882</v>
      </c>
      <c r="L148" s="116">
        <f t="shared" si="44"/>
        <v>2.4331926863572435</v>
      </c>
      <c r="M148" s="115">
        <v>3525</v>
      </c>
      <c r="N148" s="116">
        <f t="shared" si="45"/>
        <v>-0.27795985251945921</v>
      </c>
      <c r="O148" s="116">
        <f t="shared" si="47"/>
        <v>-0.37042328987319162</v>
      </c>
    </row>
    <row r="149" spans="1:16" x14ac:dyDescent="0.25">
      <c r="B149" s="114" t="s">
        <v>87</v>
      </c>
      <c r="C149" s="115">
        <v>9196</v>
      </c>
      <c r="D149" s="116">
        <v>-0.16240094726295651</v>
      </c>
      <c r="E149" s="115">
        <v>829</v>
      </c>
      <c r="F149" s="116">
        <f t="shared" si="41"/>
        <v>-0.9098521096128751</v>
      </c>
      <c r="G149" s="115">
        <v>3857</v>
      </c>
      <c r="H149" s="116">
        <f t="shared" si="42"/>
        <v>3.6525934861278646</v>
      </c>
      <c r="I149" s="115">
        <v>2175</v>
      </c>
      <c r="J149" s="116">
        <f t="shared" si="43"/>
        <v>-0.43609022556390975</v>
      </c>
      <c r="K149" s="115">
        <v>3872</v>
      </c>
      <c r="L149" s="116">
        <f t="shared" si="44"/>
        <v>0.78022988505747137</v>
      </c>
      <c r="M149" s="115">
        <v>3058</v>
      </c>
      <c r="N149" s="116">
        <f t="shared" si="45"/>
        <v>-0.21022727272727271</v>
      </c>
      <c r="O149" s="116">
        <f t="shared" si="47"/>
        <v>-0.66746411483253587</v>
      </c>
    </row>
    <row r="150" spans="1:16" x14ac:dyDescent="0.25">
      <c r="A150" s="120"/>
      <c r="B150" s="114" t="s">
        <v>89</v>
      </c>
      <c r="C150" s="115">
        <v>10098</v>
      </c>
      <c r="D150" s="116">
        <v>-0.25222156398104267</v>
      </c>
      <c r="E150" s="115">
        <v>598</v>
      </c>
      <c r="F150" s="116">
        <f t="shared" si="41"/>
        <v>-0.94078035254505843</v>
      </c>
      <c r="G150" s="115">
        <v>6530</v>
      </c>
      <c r="H150" s="116">
        <f t="shared" si="42"/>
        <v>9.919732441471572</v>
      </c>
      <c r="I150" s="115">
        <v>3026</v>
      </c>
      <c r="J150" s="116">
        <f t="shared" si="43"/>
        <v>-0.53660030627871369</v>
      </c>
      <c r="K150" s="115">
        <v>6685</v>
      </c>
      <c r="L150" s="116">
        <f t="shared" si="44"/>
        <v>1.2091870456047586</v>
      </c>
      <c r="M150" s="115">
        <v>8807</v>
      </c>
      <c r="N150" s="116">
        <f>IFERROR(M150/K150-1,"-")</f>
        <v>0.3174270755422588</v>
      </c>
      <c r="O150" s="116">
        <f t="shared" si="47"/>
        <v>-0.12784709843533371</v>
      </c>
    </row>
    <row r="151" spans="1:16" x14ac:dyDescent="0.25">
      <c r="B151" s="114" t="s">
        <v>91</v>
      </c>
      <c r="C151" s="115">
        <v>10588</v>
      </c>
      <c r="D151" s="116">
        <v>-0.18784996548285648</v>
      </c>
      <c r="E151" s="115">
        <v>2395</v>
      </c>
      <c r="F151" s="116">
        <f t="shared" si="41"/>
        <v>-0.77380052890064221</v>
      </c>
      <c r="G151" s="115">
        <v>3367</v>
      </c>
      <c r="H151" s="116">
        <f t="shared" si="42"/>
        <v>0.40584551148225478</v>
      </c>
      <c r="I151" s="115">
        <v>6875</v>
      </c>
      <c r="J151" s="116">
        <f t="shared" si="43"/>
        <v>1.0418770418770418</v>
      </c>
      <c r="K151" s="115">
        <v>14295</v>
      </c>
      <c r="L151" s="116">
        <f t="shared" si="44"/>
        <v>1.0792727272727274</v>
      </c>
      <c r="M151" s="115"/>
      <c r="N151" s="116">
        <f>IFERROR(M151/K151-1,"-")</f>
        <v>-1</v>
      </c>
      <c r="O151" s="116">
        <f t="shared" si="47"/>
        <v>-1</v>
      </c>
    </row>
    <row r="152" spans="1:16" x14ac:dyDescent="0.25">
      <c r="B152" s="114" t="s">
        <v>93</v>
      </c>
      <c r="C152" s="115">
        <v>6869</v>
      </c>
      <c r="D152" s="116">
        <v>-0.24937165337121625</v>
      </c>
      <c r="E152" s="115">
        <v>3201</v>
      </c>
      <c r="F152" s="116">
        <f t="shared" si="41"/>
        <v>-0.53399330324646965</v>
      </c>
      <c r="G152" s="115">
        <v>2579</v>
      </c>
      <c r="H152" s="116">
        <f t="shared" si="42"/>
        <v>-0.19431427678850355</v>
      </c>
      <c r="I152" s="115">
        <v>3771</v>
      </c>
      <c r="J152" s="116">
        <f t="shared" si="43"/>
        <v>0.46219464908879404</v>
      </c>
      <c r="K152" s="115">
        <v>8580</v>
      </c>
      <c r="L152" s="116">
        <f t="shared" si="44"/>
        <v>1.2752585521081943</v>
      </c>
      <c r="M152" s="115"/>
      <c r="N152" s="116">
        <f>IFERROR(M152/K152-1,"-")</f>
        <v>-1</v>
      </c>
      <c r="O152" s="116">
        <f t="shared" si="47"/>
        <v>-1</v>
      </c>
    </row>
    <row r="153" spans="1:16" ht="15.75" x14ac:dyDescent="0.25">
      <c r="B153" s="117" t="s">
        <v>30</v>
      </c>
      <c r="C153" s="118">
        <v>94492</v>
      </c>
      <c r="D153" s="119">
        <v>-0.204860439088836</v>
      </c>
      <c r="E153" s="118">
        <v>27344</v>
      </c>
      <c r="F153" s="119">
        <f t="shared" si="41"/>
        <v>-0.71062100495280023</v>
      </c>
      <c r="G153" s="118">
        <v>36140</v>
      </c>
      <c r="H153" s="119">
        <f t="shared" si="42"/>
        <v>0.32167934464599179</v>
      </c>
      <c r="I153" s="118">
        <v>56705</v>
      </c>
      <c r="J153" s="119">
        <f t="shared" si="43"/>
        <v>0.56903707802988368</v>
      </c>
      <c r="K153" s="118">
        <v>85292</v>
      </c>
      <c r="L153" s="119">
        <f t="shared" si="44"/>
        <v>0.50413543779208192</v>
      </c>
      <c r="M153" s="118">
        <v>60318</v>
      </c>
      <c r="N153" s="119">
        <v>-3.3628658858964711E-2</v>
      </c>
      <c r="O153" s="119">
        <v>-0.21700525735055498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C156" s="120"/>
      <c r="K156" s="120"/>
      <c r="N156" s="79"/>
      <c r="O156" s="79"/>
    </row>
    <row r="157" spans="1:16" x14ac:dyDescent="0.25">
      <c r="O157" s="122"/>
    </row>
    <row r="158" spans="1:16" ht="48.75" customHeight="1" thickBot="1" x14ac:dyDescent="0.3">
      <c r="B158" s="267" t="s">
        <v>281</v>
      </c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C7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CONCATENATE("var. ",RIGHT(C161,2),"/",RIGHT(C161-1,2))</f>
        <v>var. 19/18</v>
      </c>
      <c r="E162" s="113" t="s">
        <v>69</v>
      </c>
      <c r="F162" s="112" t="str">
        <f>CONCATENATE("var. ",RIGHT(E161,2),"/",RIGHT(E161-1,2))</f>
        <v>var. 20/19</v>
      </c>
      <c r="G162" s="113" t="s">
        <v>69</v>
      </c>
      <c r="H162" s="112" t="str">
        <f>CONCATENATE("var. ",RIGHT(G161,2),"/",RIGHT(G161-1,2))</f>
        <v>var. 21/20</v>
      </c>
      <c r="I162" s="113" t="s">
        <v>69</v>
      </c>
      <c r="J162" s="112" t="s">
        <v>136</v>
      </c>
      <c r="K162" s="113" t="s">
        <v>69</v>
      </c>
      <c r="L162" s="112" t="s">
        <v>251</v>
      </c>
      <c r="M162" s="113" t="s">
        <v>69</v>
      </c>
      <c r="N162" s="112" t="s">
        <v>274</v>
      </c>
      <c r="O162" s="112" t="s">
        <v>275</v>
      </c>
    </row>
    <row r="163" spans="2:15" x14ac:dyDescent="0.25">
      <c r="B163" s="114" t="s">
        <v>71</v>
      </c>
      <c r="C163" s="115">
        <v>5488</v>
      </c>
      <c r="D163" s="116">
        <v>0.82507482540738275</v>
      </c>
      <c r="E163" s="115">
        <v>7382</v>
      </c>
      <c r="F163" s="116">
        <f t="shared" ref="F163:F175" si="48">IFERROR(E163/C163-1,"-")</f>
        <v>0.34511661807580185</v>
      </c>
      <c r="G163" s="115">
        <v>227</v>
      </c>
      <c r="H163" s="116">
        <f t="shared" ref="H163:H175" si="49">IFERROR(G163/E163-1,"-")</f>
        <v>-0.96924952587374691</v>
      </c>
      <c r="I163" s="115">
        <v>7772</v>
      </c>
      <c r="J163" s="116">
        <f t="shared" ref="J163:J175" si="50">IFERROR(I163/G163-1,"-")</f>
        <v>33.237885462555063</v>
      </c>
      <c r="K163" s="115">
        <v>15720</v>
      </c>
      <c r="L163" s="116">
        <f t="shared" ref="L163:L175" si="51">IFERROR(K163/I163-1,"-")</f>
        <v>1.0226453937210498</v>
      </c>
      <c r="M163" s="115">
        <v>3290</v>
      </c>
      <c r="N163" s="116">
        <f t="shared" ref="N163:N171" si="52">IFERROR(M163/K163-1,"-")</f>
        <v>-0.79071246819338425</v>
      </c>
      <c r="O163" s="116">
        <f t="shared" ref="O163" si="53">M163/C163-1</f>
        <v>-0.40051020408163263</v>
      </c>
    </row>
    <row r="164" spans="2:15" x14ac:dyDescent="0.25">
      <c r="B164" s="114" t="s">
        <v>73</v>
      </c>
      <c r="C164" s="115">
        <v>6513</v>
      </c>
      <c r="D164" s="116">
        <v>0.53971631205673765</v>
      </c>
      <c r="E164" s="115">
        <v>6883</v>
      </c>
      <c r="F164" s="116">
        <f t="shared" si="48"/>
        <v>5.680945800706283E-2</v>
      </c>
      <c r="G164" s="115">
        <v>991</v>
      </c>
      <c r="H164" s="116">
        <f t="shared" si="49"/>
        <v>-0.85602208339386898</v>
      </c>
      <c r="I164" s="115">
        <v>4127</v>
      </c>
      <c r="J164" s="116">
        <f t="shared" si="50"/>
        <v>3.1644803229061553</v>
      </c>
      <c r="K164" s="115">
        <v>17689</v>
      </c>
      <c r="L164" s="116">
        <f t="shared" si="51"/>
        <v>3.2861642839835232</v>
      </c>
      <c r="M164" s="115">
        <v>16908</v>
      </c>
      <c r="N164" s="116">
        <f t="shared" si="52"/>
        <v>-4.415173271524675E-2</v>
      </c>
      <c r="O164" s="116">
        <f>IFERROR(M164/C164-1,"-")</f>
        <v>1.5960386918470753</v>
      </c>
    </row>
    <row r="165" spans="2:15" x14ac:dyDescent="0.25">
      <c r="B165" s="114" t="s">
        <v>75</v>
      </c>
      <c r="C165" s="115">
        <v>4616</v>
      </c>
      <c r="D165" s="116">
        <v>0.46400253726609586</v>
      </c>
      <c r="E165" s="115">
        <v>1329</v>
      </c>
      <c r="F165" s="116">
        <f t="shared" si="48"/>
        <v>-0.71208838821490472</v>
      </c>
      <c r="G165" s="115">
        <v>1546</v>
      </c>
      <c r="H165" s="116">
        <f t="shared" si="49"/>
        <v>0.16328066215199399</v>
      </c>
      <c r="I165" s="115">
        <v>5526</v>
      </c>
      <c r="J165" s="116">
        <f t="shared" si="50"/>
        <v>2.5743855109961191</v>
      </c>
      <c r="K165" s="115">
        <v>14306</v>
      </c>
      <c r="L165" s="116">
        <f t="shared" si="51"/>
        <v>1.5888526963445528</v>
      </c>
      <c r="M165" s="115">
        <v>15794</v>
      </c>
      <c r="N165" s="116">
        <f t="shared" si="52"/>
        <v>0.10401230253040672</v>
      </c>
      <c r="O165" s="116">
        <f t="shared" ref="O165:O174" si="54">IFERROR(M165/C165-1,"-")</f>
        <v>2.4215771230502598</v>
      </c>
    </row>
    <row r="166" spans="2:15" x14ac:dyDescent="0.25">
      <c r="B166" s="114" t="s">
        <v>77</v>
      </c>
      <c r="C166" s="115">
        <v>8828</v>
      </c>
      <c r="D166" s="116">
        <v>0.76102134450428882</v>
      </c>
      <c r="E166" s="115">
        <v>0</v>
      </c>
      <c r="F166" s="116">
        <f t="shared" si="48"/>
        <v>-1</v>
      </c>
      <c r="G166" s="115">
        <v>1491</v>
      </c>
      <c r="H166" s="116" t="str">
        <f t="shared" si="49"/>
        <v>-</v>
      </c>
      <c r="I166" s="115">
        <v>5883</v>
      </c>
      <c r="J166" s="116">
        <f t="shared" si="50"/>
        <v>2.9456740442655938</v>
      </c>
      <c r="K166" s="115">
        <v>6324</v>
      </c>
      <c r="L166" s="116">
        <f t="shared" si="51"/>
        <v>7.4961754207037323E-2</v>
      </c>
      <c r="M166" s="115">
        <v>19903</v>
      </c>
      <c r="N166" s="116">
        <f t="shared" si="52"/>
        <v>2.1472169512966479</v>
      </c>
      <c r="O166" s="116">
        <f t="shared" si="54"/>
        <v>1.2545310376076122</v>
      </c>
    </row>
    <row r="167" spans="2:15" x14ac:dyDescent="0.25">
      <c r="B167" s="114" t="s">
        <v>79</v>
      </c>
      <c r="C167" s="115">
        <v>6209</v>
      </c>
      <c r="D167" s="116">
        <v>2.5602907168813971E-2</v>
      </c>
      <c r="E167" s="115">
        <v>0</v>
      </c>
      <c r="F167" s="116">
        <f t="shared" si="48"/>
        <v>-1</v>
      </c>
      <c r="G167" s="115">
        <v>1499</v>
      </c>
      <c r="H167" s="116" t="str">
        <f t="shared" si="49"/>
        <v>-</v>
      </c>
      <c r="I167" s="115">
        <v>17440</v>
      </c>
      <c r="J167" s="116">
        <f t="shared" si="50"/>
        <v>10.634422948632421</v>
      </c>
      <c r="K167" s="115">
        <v>4173</v>
      </c>
      <c r="L167" s="116">
        <f t="shared" si="51"/>
        <v>-0.76072247706422025</v>
      </c>
      <c r="M167" s="115">
        <v>12337</v>
      </c>
      <c r="N167" s="116">
        <f t="shared" si="52"/>
        <v>1.9563862928348912</v>
      </c>
      <c r="O167" s="116">
        <f t="shared" si="54"/>
        <v>0.98695442100177155</v>
      </c>
    </row>
    <row r="168" spans="2:15" x14ac:dyDescent="0.25">
      <c r="B168" s="114" t="s">
        <v>81</v>
      </c>
      <c r="C168" s="115">
        <v>4826</v>
      </c>
      <c r="D168" s="116">
        <v>0.74223826714801433</v>
      </c>
      <c r="E168" s="115">
        <v>0</v>
      </c>
      <c r="F168" s="116">
        <f t="shared" si="48"/>
        <v>-1</v>
      </c>
      <c r="G168" s="115">
        <v>1301</v>
      </c>
      <c r="H168" s="116" t="str">
        <f t="shared" si="49"/>
        <v>-</v>
      </c>
      <c r="I168" s="115">
        <v>4140</v>
      </c>
      <c r="J168" s="116">
        <f t="shared" si="50"/>
        <v>2.1821675634127593</v>
      </c>
      <c r="K168" s="115">
        <v>2887</v>
      </c>
      <c r="L168" s="116">
        <f t="shared" si="51"/>
        <v>-0.30265700483091784</v>
      </c>
      <c r="M168" s="115">
        <v>2445</v>
      </c>
      <c r="N168" s="116">
        <f t="shared" si="52"/>
        <v>-0.15310010391409767</v>
      </c>
      <c r="O168" s="116">
        <f t="shared" si="54"/>
        <v>-0.49336924989639452</v>
      </c>
    </row>
    <row r="169" spans="2:15" x14ac:dyDescent="0.25">
      <c r="B169" s="114" t="s">
        <v>83</v>
      </c>
      <c r="C169" s="115">
        <v>6398</v>
      </c>
      <c r="D169" s="116">
        <v>0.97591105620753549</v>
      </c>
      <c r="E169" s="115">
        <v>0</v>
      </c>
      <c r="F169" s="116">
        <f t="shared" si="48"/>
        <v>-1</v>
      </c>
      <c r="G169" s="115">
        <v>759</v>
      </c>
      <c r="H169" s="116" t="str">
        <f t="shared" si="49"/>
        <v>-</v>
      </c>
      <c r="I169" s="115">
        <v>12259</v>
      </c>
      <c r="J169" s="116">
        <f t="shared" si="50"/>
        <v>15.151515151515152</v>
      </c>
      <c r="K169" s="115">
        <v>12028</v>
      </c>
      <c r="L169" s="116">
        <f t="shared" si="51"/>
        <v>-1.8843298800880981E-2</v>
      </c>
      <c r="M169" s="115">
        <v>5749</v>
      </c>
      <c r="N169" s="116">
        <f t="shared" si="52"/>
        <v>-0.52203192550714994</v>
      </c>
      <c r="O169" s="116">
        <f t="shared" si="54"/>
        <v>-0.10143794935917472</v>
      </c>
    </row>
    <row r="170" spans="2:15" x14ac:dyDescent="0.25">
      <c r="B170" s="114" t="s">
        <v>85</v>
      </c>
      <c r="C170" s="115">
        <v>8534</v>
      </c>
      <c r="D170" s="116">
        <v>0.52583586626139822</v>
      </c>
      <c r="E170" s="115">
        <v>313</v>
      </c>
      <c r="F170" s="116">
        <f t="shared" si="48"/>
        <v>-0.96332317787672839</v>
      </c>
      <c r="G170" s="115">
        <v>7898</v>
      </c>
      <c r="H170" s="116">
        <f t="shared" si="49"/>
        <v>24.233226837060702</v>
      </c>
      <c r="I170" s="115">
        <v>12685</v>
      </c>
      <c r="J170" s="116">
        <f t="shared" si="50"/>
        <v>0.60610281083818696</v>
      </c>
      <c r="K170" s="115">
        <v>2059</v>
      </c>
      <c r="L170" s="116">
        <f t="shared" si="51"/>
        <v>-0.83768230193141502</v>
      </c>
      <c r="M170" s="115">
        <v>17326</v>
      </c>
      <c r="N170" s="116">
        <f t="shared" si="52"/>
        <v>7.4147644487615345</v>
      </c>
      <c r="O170" s="116">
        <f t="shared" si="54"/>
        <v>1.0302320131239746</v>
      </c>
    </row>
    <row r="171" spans="2:15" x14ac:dyDescent="0.25">
      <c r="B171" s="114" t="s">
        <v>87</v>
      </c>
      <c r="C171" s="115">
        <v>4889</v>
      </c>
      <c r="D171" s="116">
        <v>1.0813111962537252</v>
      </c>
      <c r="E171" s="115">
        <v>694</v>
      </c>
      <c r="F171" s="116">
        <f t="shared" si="48"/>
        <v>-0.85804868071180196</v>
      </c>
      <c r="G171" s="115">
        <v>2749</v>
      </c>
      <c r="H171" s="116">
        <f t="shared" si="49"/>
        <v>2.9610951008645534</v>
      </c>
      <c r="I171" s="115">
        <v>10452</v>
      </c>
      <c r="J171" s="116">
        <f t="shared" si="50"/>
        <v>2.8021098581302293</v>
      </c>
      <c r="K171" s="115">
        <v>2122</v>
      </c>
      <c r="L171" s="116">
        <f t="shared" si="51"/>
        <v>-0.79697665518561045</v>
      </c>
      <c r="M171" s="115">
        <v>3768</v>
      </c>
      <c r="N171" s="116">
        <f t="shared" si="52"/>
        <v>0.7756833176248823</v>
      </c>
      <c r="O171" s="116">
        <f t="shared" si="54"/>
        <v>-0.22929024340355897</v>
      </c>
    </row>
    <row r="172" spans="2:15" x14ac:dyDescent="0.25">
      <c r="B172" s="114" t="s">
        <v>89</v>
      </c>
      <c r="C172" s="115">
        <v>8329</v>
      </c>
      <c r="D172" s="116">
        <v>0.96810018903591688</v>
      </c>
      <c r="E172" s="115">
        <v>1310</v>
      </c>
      <c r="F172" s="116">
        <f t="shared" si="48"/>
        <v>-0.84271821347100495</v>
      </c>
      <c r="G172" s="115">
        <v>4900</v>
      </c>
      <c r="H172" s="116">
        <f t="shared" si="49"/>
        <v>2.7404580152671754</v>
      </c>
      <c r="I172" s="115">
        <v>20423</v>
      </c>
      <c r="J172" s="116">
        <f t="shared" si="50"/>
        <v>3.1679591836734691</v>
      </c>
      <c r="K172" s="115">
        <v>25712</v>
      </c>
      <c r="L172" s="116">
        <f t="shared" si="51"/>
        <v>0.25897272682759631</v>
      </c>
      <c r="M172" s="115">
        <v>26260</v>
      </c>
      <c r="N172" s="116">
        <f>IFERROR(M172/K172-1,"-")</f>
        <v>2.1313005600497759E-2</v>
      </c>
      <c r="O172" s="116">
        <f t="shared" si="54"/>
        <v>2.1528394765277943</v>
      </c>
    </row>
    <row r="173" spans="2:15" x14ac:dyDescent="0.25">
      <c r="B173" s="114" t="s">
        <v>91</v>
      </c>
      <c r="C173" s="115">
        <v>5757</v>
      </c>
      <c r="D173" s="116">
        <v>1.2872467222884385</v>
      </c>
      <c r="E173" s="115">
        <v>245</v>
      </c>
      <c r="F173" s="116">
        <f t="shared" si="48"/>
        <v>-0.95744311273232585</v>
      </c>
      <c r="G173" s="115">
        <v>13889</v>
      </c>
      <c r="H173" s="116">
        <f t="shared" si="49"/>
        <v>55.689795918367345</v>
      </c>
      <c r="I173" s="115">
        <v>12938</v>
      </c>
      <c r="J173" s="116">
        <f t="shared" si="50"/>
        <v>-6.8471452228382135E-2</v>
      </c>
      <c r="K173" s="115">
        <v>2422</v>
      </c>
      <c r="L173" s="116">
        <f t="shared" si="51"/>
        <v>-0.81279950533312717</v>
      </c>
      <c r="M173" s="115"/>
      <c r="N173" s="116">
        <f>IFERROR(M173/K173-1,"-")</f>
        <v>-1</v>
      </c>
      <c r="O173" s="116">
        <f t="shared" si="54"/>
        <v>-1</v>
      </c>
    </row>
    <row r="174" spans="2:15" x14ac:dyDescent="0.25">
      <c r="B174" s="114" t="s">
        <v>93</v>
      </c>
      <c r="C174" s="115">
        <v>4847</v>
      </c>
      <c r="D174" s="116">
        <v>0.35315466219988823</v>
      </c>
      <c r="E174" s="115">
        <v>3211</v>
      </c>
      <c r="F174" s="116">
        <f t="shared" si="48"/>
        <v>-0.33752836806271924</v>
      </c>
      <c r="G174" s="115">
        <v>7122</v>
      </c>
      <c r="H174" s="116">
        <f t="shared" si="49"/>
        <v>1.2180006228589226</v>
      </c>
      <c r="I174" s="115">
        <v>13150</v>
      </c>
      <c r="J174" s="116">
        <f t="shared" si="50"/>
        <v>0.84639146307217072</v>
      </c>
      <c r="K174" s="115">
        <v>3264</v>
      </c>
      <c r="L174" s="116">
        <f t="shared" si="51"/>
        <v>-0.75178707224334596</v>
      </c>
      <c r="M174" s="115"/>
      <c r="N174" s="116">
        <f>IFERROR(M174/K174-1,"-")</f>
        <v>-1</v>
      </c>
      <c r="O174" s="116">
        <f t="shared" si="54"/>
        <v>-1</v>
      </c>
    </row>
    <row r="175" spans="2:15" ht="15.75" x14ac:dyDescent="0.25">
      <c r="B175" s="117" t="s">
        <v>30</v>
      </c>
      <c r="C175" s="118">
        <v>75234</v>
      </c>
      <c r="D175" s="119">
        <v>0.64489046307228115</v>
      </c>
      <c r="E175" s="118">
        <v>21566</v>
      </c>
      <c r="F175" s="119">
        <f t="shared" si="48"/>
        <v>-0.71334768854507269</v>
      </c>
      <c r="G175" s="118">
        <v>44372</v>
      </c>
      <c r="H175" s="119">
        <f t="shared" si="49"/>
        <v>1.0574979133821758</v>
      </c>
      <c r="I175" s="118">
        <v>126795</v>
      </c>
      <c r="J175" s="119">
        <f t="shared" si="50"/>
        <v>1.8575452988371044</v>
      </c>
      <c r="K175" s="118">
        <v>108706</v>
      </c>
      <c r="L175" s="119">
        <f t="shared" si="51"/>
        <v>-0.14266335423321108</v>
      </c>
      <c r="M175" s="118">
        <v>123780</v>
      </c>
      <c r="N175" s="119">
        <v>0.20151426907396619</v>
      </c>
      <c r="O175" s="119">
        <v>0.91520965495899742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1:16" x14ac:dyDescent="0.25">
      <c r="C178" s="120"/>
      <c r="K178" s="120"/>
      <c r="N178" s="79"/>
      <c r="O178" s="79"/>
    </row>
    <row r="180" spans="1:16" ht="48.75" customHeight="1" thickBot="1" x14ac:dyDescent="0.3">
      <c r="B180" s="267" t="s">
        <v>282</v>
      </c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C7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CONCATENATE("var. ",RIGHT(C183,2),"/",RIGHT(C183-1,2))</f>
        <v>var. 19/18</v>
      </c>
      <c r="E184" s="113" t="s">
        <v>69</v>
      </c>
      <c r="F184" s="112" t="str">
        <f>CONCATENATE("var. ",RIGHT(E183,2),"/",RIGHT(E183-1,2))</f>
        <v>var. 20/19</v>
      </c>
      <c r="G184" s="113" t="s">
        <v>69</v>
      </c>
      <c r="H184" s="112" t="str">
        <f>CONCATENATE("var. ",RIGHT(G183,2),"/",RIGHT(G183-1,2))</f>
        <v>var. 21/20</v>
      </c>
      <c r="I184" s="113" t="s">
        <v>69</v>
      </c>
      <c r="J184" s="112" t="s">
        <v>136</v>
      </c>
      <c r="K184" s="113" t="s">
        <v>69</v>
      </c>
      <c r="L184" s="112" t="s">
        <v>251</v>
      </c>
      <c r="M184" s="113" t="s">
        <v>69</v>
      </c>
      <c r="N184" s="112" t="s">
        <v>274</v>
      </c>
      <c r="O184" s="112" t="s">
        <v>275</v>
      </c>
    </row>
    <row r="185" spans="1:16" x14ac:dyDescent="0.25">
      <c r="A185" s="120"/>
      <c r="B185" s="114" t="s">
        <v>71</v>
      </c>
      <c r="C185" s="115">
        <v>1637</v>
      </c>
      <c r="D185" s="116">
        <v>-0.30957401940109663</v>
      </c>
      <c r="E185" s="115">
        <v>777</v>
      </c>
      <c r="F185" s="116">
        <f t="shared" ref="F185:F197" si="55">IFERROR(E185/C185-1,"-")</f>
        <v>-0.52535125229077573</v>
      </c>
      <c r="G185" s="115">
        <v>4899</v>
      </c>
      <c r="H185" s="116">
        <f t="shared" ref="H185:H197" si="56">IFERROR(G185/E185-1,"-")</f>
        <v>5.3050193050193046</v>
      </c>
      <c r="I185" s="115">
        <v>1397</v>
      </c>
      <c r="J185" s="116">
        <f t="shared" ref="J185:J197" si="57">IFERROR(I185/G185-1,"-")</f>
        <v>-0.71483976321698306</v>
      </c>
      <c r="K185" s="115">
        <v>2004</v>
      </c>
      <c r="L185" s="116">
        <f t="shared" ref="L185:L197" si="58">IFERROR(K185/I185-1,"-")</f>
        <v>0.4345025053686471</v>
      </c>
      <c r="M185" s="115">
        <v>1208</v>
      </c>
      <c r="N185" s="116">
        <f t="shared" ref="N185:N193" si="59">IFERROR(M185/K185-1,"-")</f>
        <v>-0.39720558882235524</v>
      </c>
      <c r="O185" s="116">
        <f t="shared" ref="O185" si="60">M185/C185-1</f>
        <v>-0.26206475259621254</v>
      </c>
    </row>
    <row r="186" spans="1:16" x14ac:dyDescent="0.25">
      <c r="B186" s="114" t="s">
        <v>73</v>
      </c>
      <c r="C186" s="115">
        <v>1354</v>
      </c>
      <c r="D186" s="116">
        <v>-0.46184419713831482</v>
      </c>
      <c r="E186" s="115">
        <v>1331</v>
      </c>
      <c r="F186" s="116">
        <f t="shared" si="55"/>
        <v>-1.6986706056129952E-2</v>
      </c>
      <c r="G186" s="115">
        <v>10</v>
      </c>
      <c r="H186" s="116">
        <f t="shared" si="56"/>
        <v>-0.99248685199098419</v>
      </c>
      <c r="I186" s="115">
        <v>1062</v>
      </c>
      <c r="J186" s="116">
        <f t="shared" si="57"/>
        <v>105.2</v>
      </c>
      <c r="K186" s="115">
        <v>1864</v>
      </c>
      <c r="L186" s="116">
        <f t="shared" si="58"/>
        <v>0.75517890772128071</v>
      </c>
      <c r="M186" s="115">
        <v>3493</v>
      </c>
      <c r="N186" s="116">
        <f t="shared" si="59"/>
        <v>0.87392703862660936</v>
      </c>
      <c r="O186" s="116">
        <f>IFERROR(M186/C186-1,"-")</f>
        <v>1.5797636632200884</v>
      </c>
    </row>
    <row r="187" spans="1:16" x14ac:dyDescent="0.25">
      <c r="B187" s="114" t="s">
        <v>75</v>
      </c>
      <c r="C187" s="115">
        <v>1044</v>
      </c>
      <c r="D187" s="116">
        <v>-0.38983050847457623</v>
      </c>
      <c r="E187" s="115">
        <v>527</v>
      </c>
      <c r="F187" s="116">
        <f t="shared" si="55"/>
        <v>-0.49521072796934862</v>
      </c>
      <c r="G187" s="115">
        <v>1</v>
      </c>
      <c r="H187" s="116">
        <f t="shared" si="56"/>
        <v>-0.99810246679316883</v>
      </c>
      <c r="I187" s="115">
        <v>3467</v>
      </c>
      <c r="J187" s="116">
        <f t="shared" si="57"/>
        <v>3466</v>
      </c>
      <c r="K187" s="115">
        <v>1158</v>
      </c>
      <c r="L187" s="116">
        <f t="shared" si="58"/>
        <v>-0.66599365445630232</v>
      </c>
      <c r="M187" s="115">
        <v>2610</v>
      </c>
      <c r="N187" s="116">
        <f t="shared" si="59"/>
        <v>1.2538860103626943</v>
      </c>
      <c r="O187" s="116">
        <f t="shared" ref="O187:O196" si="61">IFERROR(M187/C187-1,"-")</f>
        <v>1.5</v>
      </c>
    </row>
    <row r="188" spans="1:16" x14ac:dyDescent="0.25">
      <c r="B188" s="114" t="s">
        <v>77</v>
      </c>
      <c r="C188" s="115">
        <v>1416</v>
      </c>
      <c r="D188" s="116">
        <v>-0.38354375272094032</v>
      </c>
      <c r="E188" s="115">
        <v>0</v>
      </c>
      <c r="F188" s="116">
        <f t="shared" si="55"/>
        <v>-1</v>
      </c>
      <c r="G188" s="115">
        <v>1328</v>
      </c>
      <c r="H188" s="116" t="str">
        <f t="shared" si="56"/>
        <v>-</v>
      </c>
      <c r="I188" s="115">
        <v>2408</v>
      </c>
      <c r="J188" s="116">
        <f t="shared" si="57"/>
        <v>0.81325301204819267</v>
      </c>
      <c r="K188" s="115">
        <v>1603</v>
      </c>
      <c r="L188" s="116">
        <f t="shared" si="58"/>
        <v>-0.33430232558139539</v>
      </c>
      <c r="M188" s="115">
        <v>1352</v>
      </c>
      <c r="N188" s="116">
        <f t="shared" si="59"/>
        <v>-0.15658140985651903</v>
      </c>
      <c r="O188" s="116">
        <f t="shared" si="61"/>
        <v>-4.5197740112994378E-2</v>
      </c>
    </row>
    <row r="189" spans="1:16" x14ac:dyDescent="0.25">
      <c r="B189" s="114" t="s">
        <v>79</v>
      </c>
      <c r="C189" s="115">
        <v>1143</v>
      </c>
      <c r="D189" s="116">
        <v>0.14874371859296476</v>
      </c>
      <c r="E189" s="115">
        <v>0</v>
      </c>
      <c r="F189" s="116">
        <f t="shared" si="55"/>
        <v>-1</v>
      </c>
      <c r="G189" s="115">
        <v>1742</v>
      </c>
      <c r="H189" s="116" t="str">
        <f t="shared" si="56"/>
        <v>-</v>
      </c>
      <c r="I189" s="115">
        <v>316</v>
      </c>
      <c r="J189" s="116">
        <f t="shared" si="57"/>
        <v>-0.81859931113662454</v>
      </c>
      <c r="K189" s="115">
        <v>1535</v>
      </c>
      <c r="L189" s="116">
        <f t="shared" si="58"/>
        <v>3.8575949367088604</v>
      </c>
      <c r="M189" s="115">
        <v>3433</v>
      </c>
      <c r="N189" s="116">
        <f t="shared" si="59"/>
        <v>1.2364820846905538</v>
      </c>
      <c r="O189" s="116">
        <f t="shared" si="61"/>
        <v>2.0034995625546808</v>
      </c>
    </row>
    <row r="190" spans="1:16" x14ac:dyDescent="0.25">
      <c r="B190" s="114" t="s">
        <v>120</v>
      </c>
      <c r="C190" s="115">
        <v>710</v>
      </c>
      <c r="D190" s="116">
        <v>-0.17249417249417254</v>
      </c>
      <c r="E190" s="115">
        <v>0</v>
      </c>
      <c r="F190" s="116">
        <f t="shared" si="55"/>
        <v>-1</v>
      </c>
      <c r="G190" s="115">
        <v>777</v>
      </c>
      <c r="H190" s="116" t="str">
        <f t="shared" si="56"/>
        <v>-</v>
      </c>
      <c r="I190" s="115">
        <v>727</v>
      </c>
      <c r="J190" s="116">
        <f t="shared" si="57"/>
        <v>-6.4350064350064295E-2</v>
      </c>
      <c r="K190" s="115">
        <v>781</v>
      </c>
      <c r="L190" s="116">
        <f t="shared" si="58"/>
        <v>7.427785419532329E-2</v>
      </c>
      <c r="M190" s="115">
        <v>753</v>
      </c>
      <c r="N190" s="116">
        <f t="shared" si="59"/>
        <v>-3.5851472471190804E-2</v>
      </c>
      <c r="O190" s="116">
        <f t="shared" si="61"/>
        <v>6.056338028169006E-2</v>
      </c>
    </row>
    <row r="191" spans="1:16" x14ac:dyDescent="0.25">
      <c r="B191" s="114" t="s">
        <v>83</v>
      </c>
      <c r="C191" s="115">
        <v>904</v>
      </c>
      <c r="D191" s="116">
        <v>-0.31306990881458963</v>
      </c>
      <c r="E191" s="115">
        <v>0</v>
      </c>
      <c r="F191" s="116">
        <f t="shared" si="55"/>
        <v>-1</v>
      </c>
      <c r="G191" s="115">
        <v>272</v>
      </c>
      <c r="H191" s="116" t="str">
        <f t="shared" si="56"/>
        <v>-</v>
      </c>
      <c r="I191" s="115">
        <v>4173</v>
      </c>
      <c r="J191" s="116">
        <f t="shared" si="57"/>
        <v>14.341911764705882</v>
      </c>
      <c r="K191" s="115">
        <v>4232</v>
      </c>
      <c r="L191" s="116">
        <f t="shared" si="58"/>
        <v>1.4138509465612348E-2</v>
      </c>
      <c r="M191" s="115">
        <v>3193</v>
      </c>
      <c r="N191" s="116">
        <f t="shared" si="59"/>
        <v>-0.24551039697542532</v>
      </c>
      <c r="O191" s="116">
        <f t="shared" si="61"/>
        <v>2.5320796460176993</v>
      </c>
    </row>
    <row r="192" spans="1:16" x14ac:dyDescent="0.25">
      <c r="B192" s="114" t="s">
        <v>85</v>
      </c>
      <c r="C192" s="115">
        <v>1197</v>
      </c>
      <c r="D192" s="116">
        <v>0.4065804935370152</v>
      </c>
      <c r="E192" s="115">
        <v>1415</v>
      </c>
      <c r="F192" s="116">
        <f t="shared" si="55"/>
        <v>0.18212197159565591</v>
      </c>
      <c r="G192" s="115">
        <v>1950</v>
      </c>
      <c r="H192" s="116">
        <f t="shared" si="56"/>
        <v>0.37809187279151946</v>
      </c>
      <c r="I192" s="115">
        <v>1991</v>
      </c>
      <c r="J192" s="116">
        <f t="shared" si="57"/>
        <v>2.1025641025641084E-2</v>
      </c>
      <c r="K192" s="115">
        <v>673</v>
      </c>
      <c r="L192" s="116">
        <f t="shared" si="58"/>
        <v>-0.66197890507282775</v>
      </c>
      <c r="M192" s="115">
        <v>3376</v>
      </c>
      <c r="N192" s="116">
        <f t="shared" si="59"/>
        <v>4.0163447251114412</v>
      </c>
      <c r="O192" s="116">
        <f t="shared" si="61"/>
        <v>1.8203842940685044</v>
      </c>
    </row>
    <row r="193" spans="2:16" x14ac:dyDescent="0.25">
      <c r="B193" s="114" t="s">
        <v>87</v>
      </c>
      <c r="C193" s="115">
        <v>739</v>
      </c>
      <c r="D193" s="116">
        <v>-0.18070953436807091</v>
      </c>
      <c r="E193" s="115">
        <v>1207</v>
      </c>
      <c r="F193" s="116">
        <f t="shared" si="55"/>
        <v>0.63328822733423551</v>
      </c>
      <c r="G193" s="115">
        <v>745</v>
      </c>
      <c r="H193" s="116">
        <f t="shared" si="56"/>
        <v>-0.38276719138359572</v>
      </c>
      <c r="I193" s="115">
        <v>2542</v>
      </c>
      <c r="J193" s="116">
        <f t="shared" si="57"/>
        <v>2.4120805369127516</v>
      </c>
      <c r="K193" s="115">
        <v>345</v>
      </c>
      <c r="L193" s="116">
        <f t="shared" si="58"/>
        <v>-0.86428009441384734</v>
      </c>
      <c r="M193" s="115">
        <v>1688</v>
      </c>
      <c r="N193" s="116">
        <f t="shared" si="59"/>
        <v>3.8927536231884057</v>
      </c>
      <c r="O193" s="116">
        <f t="shared" si="61"/>
        <v>1.2841677943166441</v>
      </c>
    </row>
    <row r="194" spans="2:16" x14ac:dyDescent="0.25">
      <c r="B194" s="114" t="s">
        <v>89</v>
      </c>
      <c r="C194" s="115">
        <v>1477</v>
      </c>
      <c r="D194" s="116">
        <v>-5.3811659192825156E-2</v>
      </c>
      <c r="E194" s="115">
        <v>680</v>
      </c>
      <c r="F194" s="116">
        <f t="shared" si="55"/>
        <v>-0.53960731211916046</v>
      </c>
      <c r="G194" s="115">
        <v>1426</v>
      </c>
      <c r="H194" s="116">
        <f t="shared" si="56"/>
        <v>1.0970588235294119</v>
      </c>
      <c r="I194" s="115">
        <v>1136</v>
      </c>
      <c r="J194" s="116">
        <f t="shared" si="57"/>
        <v>-0.20336605890603088</v>
      </c>
      <c r="K194" s="115">
        <v>1837</v>
      </c>
      <c r="L194" s="116">
        <f t="shared" si="58"/>
        <v>0.61707746478873249</v>
      </c>
      <c r="M194" s="115">
        <v>2875</v>
      </c>
      <c r="N194" s="116">
        <f>IFERROR(M194/K194-1,"-")</f>
        <v>0.56505171475231353</v>
      </c>
      <c r="O194" s="116">
        <f t="shared" si="61"/>
        <v>0.94651320243737302</v>
      </c>
    </row>
    <row r="195" spans="2:16" x14ac:dyDescent="0.25">
      <c r="B195" s="114" t="s">
        <v>91</v>
      </c>
      <c r="C195" s="115">
        <v>3545</v>
      </c>
      <c r="D195" s="116">
        <v>0.73604309500489706</v>
      </c>
      <c r="E195" s="115">
        <v>685</v>
      </c>
      <c r="F195" s="116">
        <f t="shared" si="55"/>
        <v>-0.80677009873060646</v>
      </c>
      <c r="G195" s="115">
        <v>1937</v>
      </c>
      <c r="H195" s="116">
        <f t="shared" si="56"/>
        <v>1.8277372262773723</v>
      </c>
      <c r="I195" s="115">
        <v>2063</v>
      </c>
      <c r="J195" s="116">
        <f t="shared" si="57"/>
        <v>6.5049044914816667E-2</v>
      </c>
      <c r="K195" s="115">
        <v>737</v>
      </c>
      <c r="L195" s="116">
        <f t="shared" si="58"/>
        <v>-0.64275327193407661</v>
      </c>
      <c r="M195" s="115"/>
      <c r="N195" s="116">
        <f>IFERROR(M195/K195-1,"-")</f>
        <v>-1</v>
      </c>
      <c r="O195" s="116">
        <f t="shared" si="61"/>
        <v>-1</v>
      </c>
    </row>
    <row r="196" spans="2:16" x14ac:dyDescent="0.25">
      <c r="B196" s="114" t="s">
        <v>93</v>
      </c>
      <c r="C196" s="115">
        <v>2341</v>
      </c>
      <c r="D196" s="116">
        <v>0.42137219186399522</v>
      </c>
      <c r="E196" s="115">
        <v>1687</v>
      </c>
      <c r="F196" s="116">
        <f t="shared" si="55"/>
        <v>-0.27936779154207603</v>
      </c>
      <c r="G196" s="115">
        <v>1782</v>
      </c>
      <c r="H196" s="116">
        <f t="shared" si="56"/>
        <v>5.6312981624184966E-2</v>
      </c>
      <c r="I196" s="115">
        <v>1644</v>
      </c>
      <c r="J196" s="116">
        <f t="shared" si="57"/>
        <v>-7.7441077441077422E-2</v>
      </c>
      <c r="K196" s="115">
        <v>698</v>
      </c>
      <c r="L196" s="116">
        <f t="shared" si="58"/>
        <v>-0.57542579075425793</v>
      </c>
      <c r="M196" s="115"/>
      <c r="N196" s="116">
        <f>IFERROR(M196/K196-1,"-")</f>
        <v>-1</v>
      </c>
      <c r="O196" s="116">
        <f t="shared" si="61"/>
        <v>-1</v>
      </c>
    </row>
    <row r="197" spans="2:16" ht="15.75" x14ac:dyDescent="0.25">
      <c r="B197" s="117" t="s">
        <v>30</v>
      </c>
      <c r="C197" s="118">
        <v>17507</v>
      </c>
      <c r="D197" s="119">
        <v>-8.1816751455394132E-2</v>
      </c>
      <c r="E197" s="118">
        <v>8571</v>
      </c>
      <c r="F197" s="119">
        <f t="shared" si="55"/>
        <v>-0.51042440166790426</v>
      </c>
      <c r="G197" s="118">
        <v>16869</v>
      </c>
      <c r="H197" s="119">
        <f t="shared" si="56"/>
        <v>0.968148407420371</v>
      </c>
      <c r="I197" s="118">
        <v>22926</v>
      </c>
      <c r="J197" s="119">
        <f t="shared" si="57"/>
        <v>0.35906099946647707</v>
      </c>
      <c r="K197" s="118">
        <v>17467</v>
      </c>
      <c r="L197" s="119">
        <f t="shared" si="58"/>
        <v>-0.23811393178051121</v>
      </c>
      <c r="M197" s="118">
        <v>23981</v>
      </c>
      <c r="N197" s="119">
        <v>0.49582085828343314</v>
      </c>
      <c r="O197" s="119">
        <v>1.0635917735134668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C200" s="120"/>
      <c r="K200" s="120"/>
      <c r="N200" s="79"/>
      <c r="O200" s="79"/>
    </row>
    <row r="202" spans="2:16" ht="48.75" customHeight="1" thickBot="1" x14ac:dyDescent="0.3">
      <c r="B202" s="267" t="s">
        <v>283</v>
      </c>
      <c r="C202" s="267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C7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CONCATENATE("var. ",RIGHT(C205,2),"/",RIGHT(C205-1,2))</f>
        <v>var. 19/18</v>
      </c>
      <c r="E206" s="113" t="s">
        <v>69</v>
      </c>
      <c r="F206" s="112" t="str">
        <f>CONCATENATE("var. ",RIGHT(E205,2),"/",RIGHT(E205-1,2))</f>
        <v>var. 20/19</v>
      </c>
      <c r="G206" s="113" t="s">
        <v>69</v>
      </c>
      <c r="H206" s="112" t="str">
        <f>CONCATENATE("var. ",RIGHT(G205,2),"/",RIGHT(G205-1,2))</f>
        <v>var. 21/20</v>
      </c>
      <c r="I206" s="113" t="s">
        <v>69</v>
      </c>
      <c r="J206" s="112" t="s">
        <v>136</v>
      </c>
      <c r="K206" s="113" t="s">
        <v>69</v>
      </c>
      <c r="L206" s="112" t="s">
        <v>251</v>
      </c>
      <c r="M206" s="113" t="s">
        <v>69</v>
      </c>
      <c r="N206" s="112" t="s">
        <v>274</v>
      </c>
      <c r="O206" s="112" t="s">
        <v>275</v>
      </c>
    </row>
    <row r="207" spans="2:16" x14ac:dyDescent="0.25">
      <c r="B207" s="114" t="s">
        <v>71</v>
      </c>
      <c r="C207" s="115">
        <v>1448</v>
      </c>
      <c r="D207" s="116">
        <v>0.12597200622083982</v>
      </c>
      <c r="E207" s="115">
        <v>421</v>
      </c>
      <c r="F207" s="116">
        <f t="shared" ref="F207:F219" si="62">IFERROR(E207/C207-1,"-")</f>
        <v>-0.70925414364640882</v>
      </c>
      <c r="G207" s="115">
        <v>0</v>
      </c>
      <c r="H207" s="116">
        <f t="shared" ref="H207:H219" si="63">IFERROR(G207/E207-1,"-")</f>
        <v>-1</v>
      </c>
      <c r="I207" s="115">
        <v>6840</v>
      </c>
      <c r="J207" s="116" t="str">
        <f t="shared" ref="J207:J219" si="64">IFERROR(I207/G207-1,"-")</f>
        <v>-</v>
      </c>
      <c r="K207" s="115">
        <v>2857</v>
      </c>
      <c r="L207" s="116">
        <f t="shared" ref="L207:L219" si="65">IFERROR(K207/I207-1,"-")</f>
        <v>-0.58230994152046778</v>
      </c>
      <c r="M207" s="115">
        <v>3677</v>
      </c>
      <c r="N207" s="116">
        <f t="shared" ref="N207:N215" si="66">IFERROR(M207/K207-1,"-")</f>
        <v>0.28701435071753578</v>
      </c>
      <c r="O207" s="116">
        <f t="shared" ref="O207" si="67">M207/C207-1</f>
        <v>1.5393646408839778</v>
      </c>
    </row>
    <row r="208" spans="2:16" x14ac:dyDescent="0.25">
      <c r="B208" s="114" t="s">
        <v>73</v>
      </c>
      <c r="C208" s="115">
        <v>1445</v>
      </c>
      <c r="D208" s="116">
        <v>-0.4996537396121884</v>
      </c>
      <c r="E208" s="115">
        <v>642</v>
      </c>
      <c r="F208" s="116">
        <f t="shared" si="62"/>
        <v>-0.55570934256055371</v>
      </c>
      <c r="G208" s="115">
        <v>399</v>
      </c>
      <c r="H208" s="116">
        <f t="shared" si="63"/>
        <v>-0.37850467289719625</v>
      </c>
      <c r="I208" s="115">
        <v>1138</v>
      </c>
      <c r="J208" s="116">
        <f t="shared" si="64"/>
        <v>1.8521303258145365</v>
      </c>
      <c r="K208" s="115">
        <v>1848</v>
      </c>
      <c r="L208" s="116">
        <f t="shared" si="65"/>
        <v>0.62390158172231991</v>
      </c>
      <c r="M208" s="115">
        <v>5430</v>
      </c>
      <c r="N208" s="116">
        <f t="shared" si="66"/>
        <v>1.9383116883116882</v>
      </c>
      <c r="O208" s="116">
        <f>IFERROR(M208/C208-1,"-")</f>
        <v>2.7577854671280275</v>
      </c>
    </row>
    <row r="209" spans="2:16" x14ac:dyDescent="0.25">
      <c r="B209" s="114" t="s">
        <v>75</v>
      </c>
      <c r="C209" s="115">
        <v>1339</v>
      </c>
      <c r="D209" s="116">
        <v>-1.4716703458425351E-2</v>
      </c>
      <c r="E209" s="115">
        <v>168</v>
      </c>
      <c r="F209" s="116">
        <f t="shared" si="62"/>
        <v>-0.87453323375653469</v>
      </c>
      <c r="G209" s="115">
        <v>534</v>
      </c>
      <c r="H209" s="116">
        <f t="shared" si="63"/>
        <v>2.1785714285714284</v>
      </c>
      <c r="I209" s="115">
        <v>585</v>
      </c>
      <c r="J209" s="116">
        <f t="shared" si="64"/>
        <v>9.550561797752799E-2</v>
      </c>
      <c r="K209" s="115">
        <v>2136</v>
      </c>
      <c r="L209" s="116">
        <f t="shared" si="65"/>
        <v>2.6512820512820512</v>
      </c>
      <c r="M209" s="115">
        <v>4490</v>
      </c>
      <c r="N209" s="116">
        <f t="shared" si="66"/>
        <v>1.1020599250936329</v>
      </c>
      <c r="O209" s="116">
        <f t="shared" ref="O209:O218" si="68">IFERROR(M209/C209-1,"-")</f>
        <v>2.3532486930545184</v>
      </c>
    </row>
    <row r="210" spans="2:16" x14ac:dyDescent="0.25">
      <c r="B210" s="114" t="s">
        <v>77</v>
      </c>
      <c r="C210" s="115">
        <v>1228</v>
      </c>
      <c r="D210" s="116">
        <v>-0.21079691516709509</v>
      </c>
      <c r="E210" s="115">
        <v>0</v>
      </c>
      <c r="F210" s="116">
        <f t="shared" si="62"/>
        <v>-1</v>
      </c>
      <c r="G210" s="115">
        <v>399</v>
      </c>
      <c r="H210" s="116" t="str">
        <f t="shared" si="63"/>
        <v>-</v>
      </c>
      <c r="I210" s="115">
        <v>438</v>
      </c>
      <c r="J210" s="116">
        <f t="shared" si="64"/>
        <v>9.7744360902255689E-2</v>
      </c>
      <c r="K210" s="115">
        <v>2325</v>
      </c>
      <c r="L210" s="116">
        <f t="shared" si="65"/>
        <v>4.3082191780821919</v>
      </c>
      <c r="M210" s="115">
        <v>2854</v>
      </c>
      <c r="N210" s="116">
        <f t="shared" si="66"/>
        <v>0.22752688172043012</v>
      </c>
      <c r="O210" s="116">
        <f t="shared" si="68"/>
        <v>1.3241042345276872</v>
      </c>
    </row>
    <row r="211" spans="2:16" x14ac:dyDescent="0.25">
      <c r="B211" s="114" t="s">
        <v>79</v>
      </c>
      <c r="C211" s="115">
        <v>794</v>
      </c>
      <c r="D211" s="116">
        <v>-0.35551948051948057</v>
      </c>
      <c r="E211" s="115">
        <v>0</v>
      </c>
      <c r="F211" s="116">
        <f t="shared" si="62"/>
        <v>-1</v>
      </c>
      <c r="G211" s="115">
        <v>721</v>
      </c>
      <c r="H211" s="116" t="str">
        <f t="shared" si="63"/>
        <v>-</v>
      </c>
      <c r="I211" s="115">
        <v>1318</v>
      </c>
      <c r="J211" s="116">
        <f t="shared" si="64"/>
        <v>0.82801664355062421</v>
      </c>
      <c r="K211" s="115">
        <v>1731</v>
      </c>
      <c r="L211" s="116">
        <f t="shared" si="65"/>
        <v>0.31335356600910469</v>
      </c>
      <c r="M211" s="115">
        <v>4521</v>
      </c>
      <c r="N211" s="116">
        <f t="shared" si="66"/>
        <v>1.6117850953206241</v>
      </c>
      <c r="O211" s="116">
        <f t="shared" si="68"/>
        <v>4.6939546599496218</v>
      </c>
    </row>
    <row r="212" spans="2:16" x14ac:dyDescent="0.25">
      <c r="B212" s="114" t="s">
        <v>81</v>
      </c>
      <c r="C212" s="115">
        <v>887</v>
      </c>
      <c r="D212" s="116">
        <v>-0.18173431734317347</v>
      </c>
      <c r="E212" s="115">
        <v>0</v>
      </c>
      <c r="F212" s="116">
        <f t="shared" si="62"/>
        <v>-1</v>
      </c>
      <c r="G212" s="115">
        <v>1561</v>
      </c>
      <c r="H212" s="116" t="str">
        <f t="shared" si="63"/>
        <v>-</v>
      </c>
      <c r="I212" s="115">
        <v>1317</v>
      </c>
      <c r="J212" s="116">
        <f t="shared" si="64"/>
        <v>-0.15631005765534911</v>
      </c>
      <c r="K212" s="115">
        <v>854</v>
      </c>
      <c r="L212" s="116">
        <f t="shared" si="65"/>
        <v>-0.35155656795747914</v>
      </c>
      <c r="M212" s="115">
        <v>2058</v>
      </c>
      <c r="N212" s="116">
        <f t="shared" si="66"/>
        <v>1.4098360655737703</v>
      </c>
      <c r="O212" s="116">
        <f t="shared" si="68"/>
        <v>1.3201803833145433</v>
      </c>
    </row>
    <row r="213" spans="2:16" x14ac:dyDescent="0.25">
      <c r="B213" s="114" t="s">
        <v>83</v>
      </c>
      <c r="C213" s="115">
        <v>557</v>
      </c>
      <c r="D213" s="116">
        <v>-0.44906033630069242</v>
      </c>
      <c r="E213" s="115">
        <v>0</v>
      </c>
      <c r="F213" s="116">
        <f t="shared" si="62"/>
        <v>-1</v>
      </c>
      <c r="G213" s="115">
        <v>48</v>
      </c>
      <c r="H213" s="116" t="str">
        <f t="shared" si="63"/>
        <v>-</v>
      </c>
      <c r="I213" s="115">
        <v>2346</v>
      </c>
      <c r="J213" s="116">
        <f t="shared" si="64"/>
        <v>47.875</v>
      </c>
      <c r="K213" s="115">
        <v>3564</v>
      </c>
      <c r="L213" s="116">
        <f t="shared" si="65"/>
        <v>0.5191815856777493</v>
      </c>
      <c r="M213" s="115">
        <v>1956</v>
      </c>
      <c r="N213" s="116">
        <f t="shared" si="66"/>
        <v>-0.45117845117845112</v>
      </c>
      <c r="O213" s="116">
        <f t="shared" si="68"/>
        <v>2.5116696588868939</v>
      </c>
    </row>
    <row r="214" spans="2:16" x14ac:dyDescent="0.25">
      <c r="B214" s="114" t="s">
        <v>85</v>
      </c>
      <c r="C214" s="115">
        <v>741</v>
      </c>
      <c r="D214" s="116">
        <v>-0.12720848056537104</v>
      </c>
      <c r="E214" s="115">
        <v>307</v>
      </c>
      <c r="F214" s="116">
        <f t="shared" si="62"/>
        <v>-0.5856950067476383</v>
      </c>
      <c r="G214" s="115">
        <v>998</v>
      </c>
      <c r="H214" s="116">
        <f t="shared" si="63"/>
        <v>2.2508143322475571</v>
      </c>
      <c r="I214" s="115">
        <v>2405</v>
      </c>
      <c r="J214" s="116">
        <f t="shared" si="64"/>
        <v>1.4098196392785569</v>
      </c>
      <c r="K214" s="115">
        <v>2648</v>
      </c>
      <c r="L214" s="116">
        <f t="shared" si="65"/>
        <v>0.1010395010395011</v>
      </c>
      <c r="M214" s="115">
        <v>6279</v>
      </c>
      <c r="N214" s="116">
        <f t="shared" si="66"/>
        <v>1.3712235649546827</v>
      </c>
      <c r="O214" s="116">
        <f t="shared" si="68"/>
        <v>7.473684210526315</v>
      </c>
    </row>
    <row r="215" spans="2:16" x14ac:dyDescent="0.25">
      <c r="B215" s="114" t="s">
        <v>87</v>
      </c>
      <c r="C215" s="115">
        <v>405</v>
      </c>
      <c r="D215" s="116">
        <v>-0.67625899280575541</v>
      </c>
      <c r="E215" s="115">
        <v>23</v>
      </c>
      <c r="F215" s="116">
        <f t="shared" si="62"/>
        <v>-0.94320987654320987</v>
      </c>
      <c r="G215" s="115">
        <v>2807</v>
      </c>
      <c r="H215" s="116">
        <f t="shared" si="63"/>
        <v>121.04347826086956</v>
      </c>
      <c r="I215" s="115">
        <v>1098</v>
      </c>
      <c r="J215" s="116">
        <f t="shared" si="64"/>
        <v>-0.60883505521909509</v>
      </c>
      <c r="K215" s="115">
        <v>1581</v>
      </c>
      <c r="L215" s="116">
        <f t="shared" si="65"/>
        <v>0.43989071038251359</v>
      </c>
      <c r="M215" s="115">
        <v>3392</v>
      </c>
      <c r="N215" s="116">
        <f t="shared" si="66"/>
        <v>1.1454775458570525</v>
      </c>
      <c r="O215" s="116">
        <f t="shared" si="68"/>
        <v>7.3753086419753089</v>
      </c>
    </row>
    <row r="216" spans="2:16" x14ac:dyDescent="0.25">
      <c r="B216" s="114" t="s">
        <v>89</v>
      </c>
      <c r="C216" s="115">
        <v>1011</v>
      </c>
      <c r="D216" s="116">
        <v>-0.62006764374295376</v>
      </c>
      <c r="E216" s="115">
        <v>52</v>
      </c>
      <c r="F216" s="116">
        <f t="shared" si="62"/>
        <v>-0.94856577645895157</v>
      </c>
      <c r="G216" s="115">
        <v>6753</v>
      </c>
      <c r="H216" s="116">
        <f t="shared" si="63"/>
        <v>128.86538461538461</v>
      </c>
      <c r="I216" s="115">
        <v>2125</v>
      </c>
      <c r="J216" s="116">
        <f t="shared" si="64"/>
        <v>-0.68532504072264178</v>
      </c>
      <c r="K216" s="115">
        <v>2652</v>
      </c>
      <c r="L216" s="116">
        <f t="shared" si="65"/>
        <v>0.248</v>
      </c>
      <c r="M216" s="115">
        <v>6807</v>
      </c>
      <c r="N216" s="116">
        <f>IFERROR(M216/K216-1,"-")</f>
        <v>1.566742081447964</v>
      </c>
      <c r="O216" s="116">
        <f t="shared" si="68"/>
        <v>5.732937685459941</v>
      </c>
    </row>
    <row r="217" spans="2:16" x14ac:dyDescent="0.25">
      <c r="B217" s="114" t="s">
        <v>91</v>
      </c>
      <c r="C217" s="115">
        <v>678</v>
      </c>
      <c r="D217" s="116">
        <v>-0.57757009345794397</v>
      </c>
      <c r="E217" s="115">
        <v>140</v>
      </c>
      <c r="F217" s="116">
        <f t="shared" si="62"/>
        <v>-0.79351032448377579</v>
      </c>
      <c r="G217" s="115">
        <v>7727</v>
      </c>
      <c r="H217" s="116">
        <f t="shared" si="63"/>
        <v>54.192857142857143</v>
      </c>
      <c r="I217" s="115">
        <v>3258</v>
      </c>
      <c r="J217" s="116">
        <f t="shared" si="64"/>
        <v>-0.57836158923256109</v>
      </c>
      <c r="K217" s="115">
        <v>2229</v>
      </c>
      <c r="L217" s="116">
        <f t="shared" si="65"/>
        <v>-0.31583793738489874</v>
      </c>
      <c r="M217" s="115"/>
      <c r="N217" s="116">
        <f>IFERROR(M217/K217-1,"-")</f>
        <v>-1</v>
      </c>
      <c r="O217" s="116">
        <f t="shared" si="68"/>
        <v>-1</v>
      </c>
    </row>
    <row r="218" spans="2:16" x14ac:dyDescent="0.25">
      <c r="B218" s="114" t="s">
        <v>93</v>
      </c>
      <c r="C218" s="115">
        <v>1259</v>
      </c>
      <c r="D218" s="116">
        <v>-7.6979472140762506E-2</v>
      </c>
      <c r="E218" s="115">
        <v>1850</v>
      </c>
      <c r="F218" s="116">
        <f t="shared" si="62"/>
        <v>0.46942017474185871</v>
      </c>
      <c r="G218" s="115">
        <v>6479</v>
      </c>
      <c r="H218" s="116">
        <f t="shared" si="63"/>
        <v>2.5021621621621621</v>
      </c>
      <c r="I218" s="115">
        <v>2289</v>
      </c>
      <c r="J218" s="116">
        <f t="shared" si="64"/>
        <v>-0.64670473838555331</v>
      </c>
      <c r="K218" s="115">
        <v>2188</v>
      </c>
      <c r="L218" s="116">
        <f t="shared" si="65"/>
        <v>-4.4124071647007379E-2</v>
      </c>
      <c r="M218" s="115"/>
      <c r="N218" s="116">
        <f>IFERROR(M218/K218-1,"-")</f>
        <v>-1</v>
      </c>
      <c r="O218" s="116">
        <f t="shared" si="68"/>
        <v>-1</v>
      </c>
    </row>
    <row r="219" spans="2:16" ht="15.75" x14ac:dyDescent="0.25">
      <c r="B219" s="117" t="s">
        <v>30</v>
      </c>
      <c r="C219" s="118">
        <v>11792</v>
      </c>
      <c r="D219" s="119">
        <v>-0.3501598148352254</v>
      </c>
      <c r="E219" s="118">
        <v>3914</v>
      </c>
      <c r="F219" s="119">
        <f t="shared" si="62"/>
        <v>-0.66808005427408412</v>
      </c>
      <c r="G219" s="118">
        <v>28426</v>
      </c>
      <c r="H219" s="119">
        <f t="shared" si="63"/>
        <v>6.2626469085334699</v>
      </c>
      <c r="I219" s="118">
        <v>25157</v>
      </c>
      <c r="J219" s="119">
        <f t="shared" si="64"/>
        <v>-0.11500035179061419</v>
      </c>
      <c r="K219" s="118">
        <v>26613</v>
      </c>
      <c r="L219" s="119">
        <f t="shared" si="65"/>
        <v>5.7876535357952008E-2</v>
      </c>
      <c r="M219" s="118">
        <v>41464</v>
      </c>
      <c r="N219" s="119">
        <v>0.86808433952063435</v>
      </c>
      <c r="O219" s="119">
        <v>3.2074074074074073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C222" s="120"/>
      <c r="K222" s="120"/>
      <c r="N222" s="79"/>
      <c r="O222" s="79"/>
    </row>
    <row r="224" spans="2:16" ht="48.75" customHeight="1" thickBot="1" x14ac:dyDescent="0.3">
      <c r="B224" s="267" t="s">
        <v>284</v>
      </c>
      <c r="C224" s="267"/>
      <c r="D224" s="267"/>
      <c r="E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1" t="s">
        <v>147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148</v>
      </c>
    </row>
    <row r="226" spans="2:16" ht="22.5" thickTop="1" thickBot="1" x14ac:dyDescent="0.3">
      <c r="B226" s="121" t="str">
        <f>C226</f>
        <v>Dinamarca</v>
      </c>
      <c r="C226" s="292" t="s">
        <v>128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C7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CONCATENATE("var. ",RIGHT(C227,2),"/",RIGHT(C227-1,2))</f>
        <v>var. 19/18</v>
      </c>
      <c r="E228" s="113" t="s">
        <v>69</v>
      </c>
      <c r="F228" s="112" t="str">
        <f>CONCATENATE("var. ",RIGHT(E227,2),"/",RIGHT(E227-1,2))</f>
        <v>var. 20/19</v>
      </c>
      <c r="G228" s="113" t="s">
        <v>69</v>
      </c>
      <c r="H228" s="112" t="str">
        <f>CONCATENATE("var. ",RIGHT(G227,2),"/",RIGHT(G227-1,2))</f>
        <v>var. 21/20</v>
      </c>
      <c r="I228" s="113" t="s">
        <v>69</v>
      </c>
      <c r="J228" s="112" t="s">
        <v>136</v>
      </c>
      <c r="K228" s="113" t="s">
        <v>69</v>
      </c>
      <c r="L228" s="112" t="s">
        <v>251</v>
      </c>
      <c r="M228" s="113" t="s">
        <v>69</v>
      </c>
      <c r="N228" s="112" t="s">
        <v>274</v>
      </c>
      <c r="O228" s="112" t="s">
        <v>275</v>
      </c>
    </row>
    <row r="229" spans="2:16" x14ac:dyDescent="0.25">
      <c r="B229" s="114" t="s">
        <v>71</v>
      </c>
      <c r="C229" s="115">
        <v>2114</v>
      </c>
      <c r="D229" s="116">
        <v>0.78547297297297303</v>
      </c>
      <c r="E229" s="115">
        <v>2339</v>
      </c>
      <c r="F229" s="116">
        <f t="shared" ref="F229:F241" si="69">IFERROR(E229/C229-1,"-")</f>
        <v>0.10643330179754029</v>
      </c>
      <c r="G229" s="115">
        <v>0</v>
      </c>
      <c r="H229" s="116">
        <f t="shared" ref="H229:H241" si="70">IFERROR(G229/E229-1,"-")</f>
        <v>-1</v>
      </c>
      <c r="I229" s="115">
        <v>3569</v>
      </c>
      <c r="J229" s="116" t="str">
        <f t="shared" ref="J229:J241" si="71">IFERROR(I229/G229-1,"-")</f>
        <v>-</v>
      </c>
      <c r="K229" s="115">
        <v>7297</v>
      </c>
      <c r="L229" s="116">
        <f t="shared" ref="L229:L241" si="72">IFERROR(K229/I229-1,"-")</f>
        <v>1.044550294200056</v>
      </c>
      <c r="M229" s="115">
        <v>1790</v>
      </c>
      <c r="N229" s="116">
        <f t="shared" ref="N229:N237" si="73">IFERROR(M229/K229-1,"-")</f>
        <v>-0.75469370974373029</v>
      </c>
      <c r="O229" s="116">
        <f t="shared" ref="O229" si="74">M229/C229-1</f>
        <v>-0.15326395458845787</v>
      </c>
    </row>
    <row r="230" spans="2:16" x14ac:dyDescent="0.25">
      <c r="B230" s="114" t="s">
        <v>73</v>
      </c>
      <c r="C230" s="115">
        <v>2318</v>
      </c>
      <c r="D230" s="116">
        <v>0.1480931154036651</v>
      </c>
      <c r="E230" s="115">
        <v>2544</v>
      </c>
      <c r="F230" s="116">
        <f t="shared" si="69"/>
        <v>9.7497842968075954E-2</v>
      </c>
      <c r="G230" s="115">
        <v>0</v>
      </c>
      <c r="H230" s="116">
        <f t="shared" si="70"/>
        <v>-1</v>
      </c>
      <c r="I230" s="115">
        <v>1552</v>
      </c>
      <c r="J230" s="116" t="str">
        <f t="shared" si="71"/>
        <v>-</v>
      </c>
      <c r="K230" s="115">
        <v>7450</v>
      </c>
      <c r="L230" s="116">
        <f t="shared" si="72"/>
        <v>3.8002577319587632</v>
      </c>
      <c r="M230" s="115">
        <v>5887</v>
      </c>
      <c r="N230" s="116">
        <f t="shared" si="73"/>
        <v>-0.20979865771812078</v>
      </c>
      <c r="O230" s="116">
        <f>IFERROR(M230/C230-1,"-")</f>
        <v>1.5396893874029334</v>
      </c>
    </row>
    <row r="231" spans="2:16" x14ac:dyDescent="0.25">
      <c r="B231" s="114" t="s">
        <v>75</v>
      </c>
      <c r="C231" s="115">
        <v>2347</v>
      </c>
      <c r="D231" s="116">
        <v>5.4357592093441154E-2</v>
      </c>
      <c r="E231" s="115">
        <v>569</v>
      </c>
      <c r="F231" s="116">
        <f t="shared" si="69"/>
        <v>-0.75756284618662129</v>
      </c>
      <c r="G231" s="115">
        <v>0</v>
      </c>
      <c r="H231" s="116">
        <f t="shared" si="70"/>
        <v>-1</v>
      </c>
      <c r="I231" s="115">
        <v>1554</v>
      </c>
      <c r="J231" s="116" t="str">
        <f t="shared" si="71"/>
        <v>-</v>
      </c>
      <c r="K231" s="115">
        <v>6912</v>
      </c>
      <c r="L231" s="116">
        <f t="shared" si="72"/>
        <v>3.4478764478764479</v>
      </c>
      <c r="M231" s="115">
        <v>8571</v>
      </c>
      <c r="N231" s="116">
        <f t="shared" si="73"/>
        <v>0.24001736111111116</v>
      </c>
      <c r="O231" s="116">
        <f t="shared" ref="O231:O240" si="75">IFERROR(M231/C231-1,"-")</f>
        <v>2.6518960374946738</v>
      </c>
    </row>
    <row r="232" spans="2:16" x14ac:dyDescent="0.25">
      <c r="B232" s="114" t="s">
        <v>77</v>
      </c>
      <c r="C232" s="115">
        <v>1158</v>
      </c>
      <c r="D232" s="116">
        <v>0.21638655462184864</v>
      </c>
      <c r="E232" s="115">
        <v>0</v>
      </c>
      <c r="F232" s="116">
        <f t="shared" si="69"/>
        <v>-1</v>
      </c>
      <c r="G232" s="115">
        <v>1</v>
      </c>
      <c r="H232" s="116" t="str">
        <f t="shared" si="70"/>
        <v>-</v>
      </c>
      <c r="I232" s="115">
        <v>784</v>
      </c>
      <c r="J232" s="116">
        <f t="shared" si="71"/>
        <v>783</v>
      </c>
      <c r="K232" s="115">
        <v>1233</v>
      </c>
      <c r="L232" s="116">
        <f t="shared" si="72"/>
        <v>0.57270408163265296</v>
      </c>
      <c r="M232" s="115">
        <v>998</v>
      </c>
      <c r="N232" s="116">
        <f t="shared" si="73"/>
        <v>-0.19059205190592055</v>
      </c>
      <c r="O232" s="116">
        <f t="shared" si="75"/>
        <v>-0.13816925734024177</v>
      </c>
    </row>
    <row r="233" spans="2:16" x14ac:dyDescent="0.25">
      <c r="B233" s="114" t="s">
        <v>79</v>
      </c>
      <c r="C233" s="115">
        <v>126</v>
      </c>
      <c r="D233" s="116">
        <v>0.61538461538461542</v>
      </c>
      <c r="E233" s="115">
        <v>0</v>
      </c>
      <c r="F233" s="116">
        <f t="shared" si="69"/>
        <v>-1</v>
      </c>
      <c r="G233" s="115">
        <v>1</v>
      </c>
      <c r="H233" s="116" t="str">
        <f t="shared" si="70"/>
        <v>-</v>
      </c>
      <c r="I233" s="115">
        <v>14</v>
      </c>
      <c r="J233" s="116">
        <f t="shared" si="71"/>
        <v>13</v>
      </c>
      <c r="K233" s="115">
        <v>3</v>
      </c>
      <c r="L233" s="116">
        <f t="shared" si="72"/>
        <v>-0.7857142857142857</v>
      </c>
      <c r="M233" s="115">
        <v>0</v>
      </c>
      <c r="N233" s="116">
        <f t="shared" si="73"/>
        <v>-1</v>
      </c>
      <c r="O233" s="116">
        <f t="shared" si="75"/>
        <v>-1</v>
      </c>
    </row>
    <row r="234" spans="2:16" x14ac:dyDescent="0.25">
      <c r="B234" s="114" t="s">
        <v>81</v>
      </c>
      <c r="C234" s="115">
        <v>115</v>
      </c>
      <c r="D234" s="116" t="s">
        <v>231</v>
      </c>
      <c r="E234" s="115">
        <v>0</v>
      </c>
      <c r="F234" s="116">
        <f t="shared" si="69"/>
        <v>-1</v>
      </c>
      <c r="G234" s="115">
        <v>0</v>
      </c>
      <c r="H234" s="116" t="str">
        <f t="shared" si="70"/>
        <v>-</v>
      </c>
      <c r="I234" s="115">
        <v>172</v>
      </c>
      <c r="J234" s="116" t="str">
        <f t="shared" si="71"/>
        <v>-</v>
      </c>
      <c r="K234" s="115">
        <v>0</v>
      </c>
      <c r="L234" s="116">
        <f t="shared" si="72"/>
        <v>-1</v>
      </c>
      <c r="M234" s="115">
        <v>4</v>
      </c>
      <c r="N234" s="116" t="str">
        <f t="shared" si="73"/>
        <v>-</v>
      </c>
      <c r="O234" s="116">
        <f t="shared" si="75"/>
        <v>-0.9652173913043478</v>
      </c>
    </row>
    <row r="235" spans="2:16" x14ac:dyDescent="0.25">
      <c r="B235" s="114" t="s">
        <v>83</v>
      </c>
      <c r="C235" s="115">
        <v>648</v>
      </c>
      <c r="D235" s="116">
        <v>1.0836012861736335</v>
      </c>
      <c r="E235" s="115">
        <v>0</v>
      </c>
      <c r="F235" s="116">
        <f t="shared" si="69"/>
        <v>-1</v>
      </c>
      <c r="G235" s="115">
        <v>0</v>
      </c>
      <c r="H235" s="116" t="str">
        <f t="shared" si="70"/>
        <v>-</v>
      </c>
      <c r="I235" s="115">
        <v>91</v>
      </c>
      <c r="J235" s="116" t="str">
        <f t="shared" si="71"/>
        <v>-</v>
      </c>
      <c r="K235" s="115">
        <v>224</v>
      </c>
      <c r="L235" s="116">
        <f t="shared" si="72"/>
        <v>1.4615384615384617</v>
      </c>
      <c r="M235" s="115">
        <v>80</v>
      </c>
      <c r="N235" s="116">
        <f t="shared" si="73"/>
        <v>-0.64285714285714279</v>
      </c>
      <c r="O235" s="116">
        <f t="shared" si="75"/>
        <v>-0.87654320987654322</v>
      </c>
    </row>
    <row r="236" spans="2:16" x14ac:dyDescent="0.25">
      <c r="B236" s="114" t="s">
        <v>85</v>
      </c>
      <c r="C236" s="115">
        <v>171</v>
      </c>
      <c r="D236" s="116">
        <v>5.333333333333333</v>
      </c>
      <c r="E236" s="115">
        <v>0</v>
      </c>
      <c r="F236" s="116">
        <f t="shared" si="69"/>
        <v>-1</v>
      </c>
      <c r="G236" s="115">
        <v>0</v>
      </c>
      <c r="H236" s="116" t="str">
        <f t="shared" si="70"/>
        <v>-</v>
      </c>
      <c r="I236" s="115">
        <v>46</v>
      </c>
      <c r="J236" s="116" t="str">
        <f t="shared" si="71"/>
        <v>-</v>
      </c>
      <c r="K236" s="115">
        <v>30</v>
      </c>
      <c r="L236" s="116">
        <f t="shared" si="72"/>
        <v>-0.34782608695652173</v>
      </c>
      <c r="M236" s="115">
        <v>0</v>
      </c>
      <c r="N236" s="116">
        <f t="shared" si="73"/>
        <v>-1</v>
      </c>
      <c r="O236" s="116">
        <f t="shared" si="75"/>
        <v>-1</v>
      </c>
    </row>
    <row r="237" spans="2:16" x14ac:dyDescent="0.25">
      <c r="B237" s="114" t="s">
        <v>87</v>
      </c>
      <c r="C237" s="115">
        <v>13</v>
      </c>
      <c r="D237" s="116">
        <v>-0.91390728476821192</v>
      </c>
      <c r="E237" s="115">
        <v>0</v>
      </c>
      <c r="F237" s="116">
        <f t="shared" si="69"/>
        <v>-1</v>
      </c>
      <c r="G237" s="115">
        <v>66</v>
      </c>
      <c r="H237" s="116" t="str">
        <f t="shared" si="70"/>
        <v>-</v>
      </c>
      <c r="I237" s="115">
        <v>84</v>
      </c>
      <c r="J237" s="116">
        <f t="shared" si="71"/>
        <v>0.27272727272727271</v>
      </c>
      <c r="K237" s="115">
        <v>12</v>
      </c>
      <c r="L237" s="116">
        <f t="shared" si="72"/>
        <v>-0.85714285714285721</v>
      </c>
      <c r="M237" s="115">
        <v>181</v>
      </c>
      <c r="N237" s="116">
        <f t="shared" si="73"/>
        <v>14.083333333333334</v>
      </c>
      <c r="O237" s="116">
        <f t="shared" si="75"/>
        <v>12.923076923076923</v>
      </c>
    </row>
    <row r="238" spans="2:16" x14ac:dyDescent="0.25">
      <c r="B238" s="114" t="s">
        <v>89</v>
      </c>
      <c r="C238" s="115">
        <v>2298</v>
      </c>
      <c r="D238" s="116">
        <v>5.5284090909090908</v>
      </c>
      <c r="E238" s="115">
        <v>2</v>
      </c>
      <c r="F238" s="116">
        <f t="shared" si="69"/>
        <v>-0.99912967798085295</v>
      </c>
      <c r="G238" s="115">
        <v>616</v>
      </c>
      <c r="H238" s="116">
        <f t="shared" si="70"/>
        <v>307</v>
      </c>
      <c r="I238" s="115">
        <v>2187</v>
      </c>
      <c r="J238" s="116">
        <f t="shared" si="71"/>
        <v>2.5503246753246751</v>
      </c>
      <c r="K238" s="115">
        <v>1351</v>
      </c>
      <c r="L238" s="116">
        <f t="shared" si="72"/>
        <v>-0.38225880201188844</v>
      </c>
      <c r="M238" s="115">
        <v>1750</v>
      </c>
      <c r="N238" s="116">
        <f>IFERROR(M238/K238-1,"-")</f>
        <v>0.29533678756476678</v>
      </c>
      <c r="O238" s="116">
        <f t="shared" si="75"/>
        <v>-0.23846823324630118</v>
      </c>
    </row>
    <row r="239" spans="2:16" x14ac:dyDescent="0.25">
      <c r="B239" s="114" t="s">
        <v>91</v>
      </c>
      <c r="C239" s="115">
        <v>2189</v>
      </c>
      <c r="D239" s="116">
        <v>0.65959059893858973</v>
      </c>
      <c r="E239" s="115">
        <v>24</v>
      </c>
      <c r="F239" s="116">
        <f t="shared" si="69"/>
        <v>-0.98903608953860211</v>
      </c>
      <c r="G239" s="115">
        <v>9151</v>
      </c>
      <c r="H239" s="116">
        <f t="shared" si="70"/>
        <v>380.29166666666669</v>
      </c>
      <c r="I239" s="115">
        <v>5199</v>
      </c>
      <c r="J239" s="116">
        <f t="shared" si="71"/>
        <v>-0.43186536990492841</v>
      </c>
      <c r="K239" s="115">
        <v>1099</v>
      </c>
      <c r="L239" s="116">
        <f t="shared" si="72"/>
        <v>-0.78861319484516257</v>
      </c>
      <c r="M239" s="115"/>
      <c r="N239" s="116">
        <f>IFERROR(M239/K239-1,"-")</f>
        <v>-1</v>
      </c>
      <c r="O239" s="116">
        <f t="shared" si="75"/>
        <v>-1</v>
      </c>
    </row>
    <row r="240" spans="2:16" x14ac:dyDescent="0.25">
      <c r="B240" s="114" t="s">
        <v>93</v>
      </c>
      <c r="C240" s="115">
        <v>2322</v>
      </c>
      <c r="D240" s="116">
        <v>0.93823038397328884</v>
      </c>
      <c r="E240" s="115">
        <v>60</v>
      </c>
      <c r="F240" s="116">
        <f t="shared" si="69"/>
        <v>-0.97416020671834624</v>
      </c>
      <c r="G240" s="115">
        <v>4569</v>
      </c>
      <c r="H240" s="116">
        <f t="shared" si="70"/>
        <v>75.150000000000006</v>
      </c>
      <c r="I240" s="115">
        <v>5705</v>
      </c>
      <c r="J240" s="116">
        <f t="shared" si="71"/>
        <v>0.24863208579557883</v>
      </c>
      <c r="K240" s="115">
        <v>1190</v>
      </c>
      <c r="L240" s="116">
        <f t="shared" si="72"/>
        <v>-0.79141104294478526</v>
      </c>
      <c r="M240" s="115"/>
      <c r="N240" s="116">
        <f>IFERROR(M240/K240-1,"-")</f>
        <v>-1</v>
      </c>
      <c r="O240" s="116">
        <f t="shared" si="75"/>
        <v>-1</v>
      </c>
    </row>
    <row r="241" spans="2:16" ht="15.75" x14ac:dyDescent="0.25">
      <c r="B241" s="117" t="s">
        <v>30</v>
      </c>
      <c r="C241" s="118">
        <v>15819</v>
      </c>
      <c r="D241" s="119">
        <v>0.61138840786390958</v>
      </c>
      <c r="E241" s="118">
        <v>5541</v>
      </c>
      <c r="F241" s="119">
        <f t="shared" si="69"/>
        <v>-0.64972501422340223</v>
      </c>
      <c r="G241" s="118">
        <v>14404</v>
      </c>
      <c r="H241" s="119">
        <f t="shared" si="70"/>
        <v>1.599530770619022</v>
      </c>
      <c r="I241" s="118">
        <v>20957</v>
      </c>
      <c r="J241" s="119">
        <f t="shared" si="71"/>
        <v>0.45494307136906409</v>
      </c>
      <c r="K241" s="118">
        <v>26801</v>
      </c>
      <c r="L241" s="119">
        <f t="shared" si="72"/>
        <v>0.27885670658968364</v>
      </c>
      <c r="M241" s="118">
        <v>19261</v>
      </c>
      <c r="N241" s="119">
        <v>-0.2142216057441253</v>
      </c>
      <c r="O241" s="119">
        <v>0.70330739299610889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N244" s="79"/>
      <c r="O244" s="79"/>
    </row>
    <row r="250" spans="2:16" ht="48.75" customHeight="1" thickBot="1" x14ac:dyDescent="0.3">
      <c r="B250" s="267" t="s">
        <v>285</v>
      </c>
      <c r="C250" s="267"/>
      <c r="D250" s="267"/>
      <c r="E250" s="267"/>
      <c r="F250" s="267"/>
      <c r="G250" s="267"/>
      <c r="H250" s="267"/>
      <c r="I250" s="267"/>
      <c r="J250" s="267"/>
      <c r="K250" s="267"/>
      <c r="L250" s="267"/>
      <c r="M250" s="267"/>
      <c r="N250" s="267"/>
      <c r="O250" s="267"/>
      <c r="P250" s="1" t="s">
        <v>147</v>
      </c>
    </row>
    <row r="251" spans="2:16" ht="10.5" customHeight="1" thickBot="1" x14ac:dyDescent="0.3">
      <c r="B251" s="106"/>
      <c r="C251" s="107"/>
      <c r="D251" s="106"/>
      <c r="E251" s="106"/>
      <c r="F251" s="106"/>
      <c r="G251" s="106"/>
      <c r="H251" s="106"/>
      <c r="I251" s="106"/>
      <c r="J251" s="106"/>
      <c r="K251" s="106"/>
      <c r="L251" s="106"/>
      <c r="M251" s="4"/>
      <c r="N251" s="4"/>
      <c r="P251" s="1" t="s">
        <v>148</v>
      </c>
    </row>
    <row r="252" spans="2:16" ht="22.5" thickTop="1" thickBot="1" x14ac:dyDescent="0.3">
      <c r="B252" s="121" t="str">
        <f>C252</f>
        <v>Suecia</v>
      </c>
      <c r="C252" s="292" t="s">
        <v>131</v>
      </c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4"/>
    </row>
    <row r="253" spans="2:16" ht="22.5" thickTop="1" thickBot="1" x14ac:dyDescent="0.3">
      <c r="B253" s="109"/>
      <c r="C253" s="295">
        <f>C7</f>
        <v>2019</v>
      </c>
      <c r="D253" s="296"/>
      <c r="E253" s="297">
        <v>2020</v>
      </c>
      <c r="F253" s="296"/>
      <c r="G253" s="297">
        <v>2021</v>
      </c>
      <c r="H253" s="296"/>
      <c r="I253" s="297">
        <v>2022</v>
      </c>
      <c r="J253" s="296"/>
      <c r="K253" s="297">
        <v>2023</v>
      </c>
      <c r="L253" s="296"/>
      <c r="M253" s="297">
        <v>2024</v>
      </c>
      <c r="N253" s="298"/>
      <c r="O253" s="299"/>
    </row>
    <row r="254" spans="2:16" ht="16.5" thickTop="1" thickBot="1" x14ac:dyDescent="0.3">
      <c r="B254" s="85"/>
      <c r="C254" s="111" t="s">
        <v>69</v>
      </c>
      <c r="D254" s="112" t="str">
        <f>CONCATENATE("var. ",RIGHT(C253,2),"/",RIGHT(C253-1,2))</f>
        <v>var. 19/18</v>
      </c>
      <c r="E254" s="113" t="s">
        <v>69</v>
      </c>
      <c r="F254" s="112" t="str">
        <f>CONCATENATE("var. ",RIGHT(E253,2),"/",RIGHT(E253-1,2))</f>
        <v>var. 20/19</v>
      </c>
      <c r="G254" s="113" t="s">
        <v>69</v>
      </c>
      <c r="H254" s="112" t="str">
        <f>CONCATENATE("var. ",RIGHT(G253,2),"/",RIGHT(G253-1,2))</f>
        <v>var. 21/20</v>
      </c>
      <c r="I254" s="113" t="s">
        <v>69</v>
      </c>
      <c r="J254" s="112" t="s">
        <v>136</v>
      </c>
      <c r="K254" s="113" t="s">
        <v>69</v>
      </c>
      <c r="L254" s="112" t="s">
        <v>251</v>
      </c>
      <c r="M254" s="113" t="s">
        <v>69</v>
      </c>
      <c r="N254" s="112" t="s">
        <v>274</v>
      </c>
      <c r="O254" s="112" t="s">
        <v>275</v>
      </c>
    </row>
    <row r="255" spans="2:16" x14ac:dyDescent="0.25">
      <c r="B255" s="114" t="s">
        <v>71</v>
      </c>
      <c r="C255" s="115">
        <v>1748</v>
      </c>
      <c r="D255" s="116">
        <v>-0.45443196004993758</v>
      </c>
      <c r="E255" s="115">
        <v>1973</v>
      </c>
      <c r="F255" s="116">
        <f t="shared" ref="F255:J267" si="76">IFERROR(E255/C255-1,"-")</f>
        <v>0.12871853546910761</v>
      </c>
      <c r="G255" s="115">
        <v>0</v>
      </c>
      <c r="H255" s="116">
        <f t="shared" si="76"/>
        <v>-1</v>
      </c>
      <c r="I255" s="115">
        <v>1402</v>
      </c>
      <c r="J255" s="116" t="str">
        <f t="shared" si="76"/>
        <v>-</v>
      </c>
      <c r="K255" s="115">
        <v>2617</v>
      </c>
      <c r="L255" s="116">
        <f t="shared" ref="L255:L267" si="77">IFERROR(K255/I255-1,"-")</f>
        <v>0.86661911554921534</v>
      </c>
      <c r="M255" s="115">
        <v>2993</v>
      </c>
      <c r="N255" s="116">
        <f t="shared" ref="N255:N263" si="78">IFERROR(M255/K255-1,"-")</f>
        <v>0.14367596484524259</v>
      </c>
      <c r="O255" s="116">
        <f t="shared" ref="O255" si="79">M255/C255-1</f>
        <v>0.71224256292906185</v>
      </c>
    </row>
    <row r="256" spans="2:16" x14ac:dyDescent="0.25">
      <c r="B256" s="114" t="s">
        <v>73</v>
      </c>
      <c r="C256" s="115">
        <v>1506</v>
      </c>
      <c r="D256" s="116">
        <v>-0.29790209790209787</v>
      </c>
      <c r="E256" s="115">
        <v>1887</v>
      </c>
      <c r="F256" s="116">
        <f t="shared" si="76"/>
        <v>0.25298804780876494</v>
      </c>
      <c r="G256" s="115">
        <v>0</v>
      </c>
      <c r="H256" s="116">
        <f t="shared" si="76"/>
        <v>-1</v>
      </c>
      <c r="I256" s="115">
        <v>636</v>
      </c>
      <c r="J256" s="116" t="str">
        <f t="shared" si="76"/>
        <v>-</v>
      </c>
      <c r="K256" s="115">
        <v>1381</v>
      </c>
      <c r="L256" s="116">
        <f t="shared" si="77"/>
        <v>1.1713836477987423</v>
      </c>
      <c r="M256" s="115">
        <v>3151</v>
      </c>
      <c r="N256" s="116">
        <f t="shared" si="78"/>
        <v>1.281679942070963</v>
      </c>
      <c r="O256" s="116">
        <f>IFERROR(M256/C256-1,"-")</f>
        <v>1.0922974767596281</v>
      </c>
    </row>
    <row r="257" spans="2:15" x14ac:dyDescent="0.25">
      <c r="B257" s="114" t="s">
        <v>75</v>
      </c>
      <c r="C257" s="115">
        <v>2322</v>
      </c>
      <c r="D257" s="116">
        <v>-0.13390525923162999</v>
      </c>
      <c r="E257" s="115">
        <v>677</v>
      </c>
      <c r="F257" s="116">
        <f t="shared" si="76"/>
        <v>-0.70844099913867353</v>
      </c>
      <c r="G257" s="115">
        <v>0</v>
      </c>
      <c r="H257" s="116">
        <f t="shared" si="76"/>
        <v>-1</v>
      </c>
      <c r="I257" s="115">
        <v>28</v>
      </c>
      <c r="J257" s="116" t="str">
        <f t="shared" si="76"/>
        <v>-</v>
      </c>
      <c r="K257" s="115">
        <v>1461</v>
      </c>
      <c r="L257" s="116">
        <f t="shared" si="77"/>
        <v>51.178571428571431</v>
      </c>
      <c r="M257" s="115">
        <v>2829</v>
      </c>
      <c r="N257" s="116">
        <f t="shared" si="78"/>
        <v>0.93634496919917853</v>
      </c>
      <c r="O257" s="116">
        <f t="shared" ref="O257:O266" si="80">IFERROR(M257/C257-1,"-")</f>
        <v>0.21834625322997425</v>
      </c>
    </row>
    <row r="258" spans="2:15" x14ac:dyDescent="0.25">
      <c r="B258" s="114" t="s">
        <v>77</v>
      </c>
      <c r="C258" s="115">
        <v>926</v>
      </c>
      <c r="D258" s="116">
        <v>-0.39987038237200256</v>
      </c>
      <c r="E258" s="115">
        <v>0</v>
      </c>
      <c r="F258" s="116">
        <f t="shared" si="76"/>
        <v>-1</v>
      </c>
      <c r="G258" s="115">
        <v>0</v>
      </c>
      <c r="H258" s="116" t="str">
        <f t="shared" si="76"/>
        <v>-</v>
      </c>
      <c r="I258" s="115">
        <v>2</v>
      </c>
      <c r="J258" s="116" t="str">
        <f t="shared" si="76"/>
        <v>-</v>
      </c>
      <c r="K258" s="115">
        <v>1118</v>
      </c>
      <c r="L258" s="116">
        <f t="shared" si="77"/>
        <v>558</v>
      </c>
      <c r="M258" s="115">
        <v>2595</v>
      </c>
      <c r="N258" s="116">
        <f t="shared" si="78"/>
        <v>1.321109123434705</v>
      </c>
      <c r="O258" s="116">
        <f t="shared" si="80"/>
        <v>1.8023758099352052</v>
      </c>
    </row>
    <row r="259" spans="2:15" x14ac:dyDescent="0.25">
      <c r="B259" s="114" t="s">
        <v>79</v>
      </c>
      <c r="C259" s="115">
        <v>67</v>
      </c>
      <c r="D259" s="116">
        <v>-0.8241469816272966</v>
      </c>
      <c r="E259" s="115">
        <v>0</v>
      </c>
      <c r="F259" s="116">
        <f t="shared" si="76"/>
        <v>-1</v>
      </c>
      <c r="G259" s="115">
        <v>0</v>
      </c>
      <c r="H259" s="116" t="str">
        <f t="shared" si="76"/>
        <v>-</v>
      </c>
      <c r="I259" s="115">
        <v>44</v>
      </c>
      <c r="J259" s="116" t="str">
        <f t="shared" si="76"/>
        <v>-</v>
      </c>
      <c r="K259" s="115">
        <v>59</v>
      </c>
      <c r="L259" s="116">
        <f t="shared" si="77"/>
        <v>0.34090909090909083</v>
      </c>
      <c r="M259" s="115">
        <v>157</v>
      </c>
      <c r="N259" s="116">
        <f t="shared" si="78"/>
        <v>1.6610169491525424</v>
      </c>
      <c r="O259" s="116">
        <f t="shared" si="80"/>
        <v>1.3432835820895521</v>
      </c>
    </row>
    <row r="260" spans="2:15" x14ac:dyDescent="0.25">
      <c r="B260" s="114" t="s">
        <v>81</v>
      </c>
      <c r="C260" s="115">
        <v>166</v>
      </c>
      <c r="D260" s="116">
        <v>0.61165048543689315</v>
      </c>
      <c r="E260" s="115">
        <v>0</v>
      </c>
      <c r="F260" s="116">
        <f t="shared" si="76"/>
        <v>-1</v>
      </c>
      <c r="G260" s="115">
        <v>0</v>
      </c>
      <c r="H260" s="116" t="str">
        <f t="shared" si="76"/>
        <v>-</v>
      </c>
      <c r="I260" s="115">
        <v>435</v>
      </c>
      <c r="J260" s="116" t="str">
        <f t="shared" si="76"/>
        <v>-</v>
      </c>
      <c r="K260" s="115">
        <v>8</v>
      </c>
      <c r="L260" s="116">
        <f t="shared" si="77"/>
        <v>-0.98160919540229885</v>
      </c>
      <c r="M260" s="115">
        <v>77</v>
      </c>
      <c r="N260" s="116">
        <f t="shared" si="78"/>
        <v>8.625</v>
      </c>
      <c r="O260" s="116">
        <f t="shared" si="80"/>
        <v>-0.53614457831325302</v>
      </c>
    </row>
    <row r="261" spans="2:15" x14ac:dyDescent="0.25">
      <c r="B261" s="114" t="s">
        <v>83</v>
      </c>
      <c r="C261" s="115">
        <v>233</v>
      </c>
      <c r="D261" s="116">
        <v>2.5846153846153848</v>
      </c>
      <c r="E261" s="115">
        <v>0</v>
      </c>
      <c r="F261" s="116">
        <f t="shared" si="76"/>
        <v>-1</v>
      </c>
      <c r="G261" s="115">
        <v>0</v>
      </c>
      <c r="H261" s="116" t="str">
        <f t="shared" si="76"/>
        <v>-</v>
      </c>
      <c r="I261" s="115">
        <v>31</v>
      </c>
      <c r="J261" s="116" t="str">
        <f t="shared" si="76"/>
        <v>-</v>
      </c>
      <c r="K261" s="115">
        <v>238</v>
      </c>
      <c r="L261" s="116">
        <f t="shared" si="77"/>
        <v>6.67741935483871</v>
      </c>
      <c r="M261" s="115">
        <v>0</v>
      </c>
      <c r="N261" s="116">
        <f t="shared" si="78"/>
        <v>-1</v>
      </c>
      <c r="O261" s="116">
        <f t="shared" si="80"/>
        <v>-1</v>
      </c>
    </row>
    <row r="262" spans="2:15" x14ac:dyDescent="0.25">
      <c r="B262" s="114" t="s">
        <v>85</v>
      </c>
      <c r="C262" s="115">
        <v>270</v>
      </c>
      <c r="D262" s="116">
        <v>5.1363636363636367</v>
      </c>
      <c r="E262" s="115">
        <v>0</v>
      </c>
      <c r="F262" s="116">
        <f t="shared" si="76"/>
        <v>-1</v>
      </c>
      <c r="G262" s="115">
        <v>0</v>
      </c>
      <c r="H262" s="116" t="str">
        <f t="shared" si="76"/>
        <v>-</v>
      </c>
      <c r="I262" s="115">
        <v>195</v>
      </c>
      <c r="J262" s="116" t="str">
        <f t="shared" si="76"/>
        <v>-</v>
      </c>
      <c r="K262" s="115">
        <v>68</v>
      </c>
      <c r="L262" s="116">
        <f t="shared" si="77"/>
        <v>-0.6512820512820513</v>
      </c>
      <c r="M262" s="115">
        <v>0</v>
      </c>
      <c r="N262" s="116">
        <f t="shared" si="78"/>
        <v>-1</v>
      </c>
      <c r="O262" s="116">
        <f t="shared" si="80"/>
        <v>-1</v>
      </c>
    </row>
    <row r="263" spans="2:15" x14ac:dyDescent="0.25">
      <c r="B263" s="114" t="s">
        <v>87</v>
      </c>
      <c r="C263" s="115">
        <v>83</v>
      </c>
      <c r="D263" s="116">
        <v>0.3833333333333333</v>
      </c>
      <c r="E263" s="115">
        <v>11</v>
      </c>
      <c r="F263" s="116">
        <f t="shared" si="76"/>
        <v>-0.86746987951807231</v>
      </c>
      <c r="G263" s="115">
        <v>78</v>
      </c>
      <c r="H263" s="116">
        <f t="shared" si="76"/>
        <v>6.0909090909090908</v>
      </c>
      <c r="I263" s="115">
        <v>23</v>
      </c>
      <c r="J263" s="116">
        <f t="shared" si="76"/>
        <v>-0.70512820512820507</v>
      </c>
      <c r="K263" s="115">
        <v>24</v>
      </c>
      <c r="L263" s="116">
        <f t="shared" si="77"/>
        <v>4.3478260869565188E-2</v>
      </c>
      <c r="M263" s="115">
        <v>412</v>
      </c>
      <c r="N263" s="116">
        <f t="shared" si="78"/>
        <v>16.166666666666668</v>
      </c>
      <c r="O263" s="116">
        <f t="shared" si="80"/>
        <v>3.9638554216867474</v>
      </c>
    </row>
    <row r="264" spans="2:15" x14ac:dyDescent="0.25">
      <c r="B264" s="114" t="s">
        <v>89</v>
      </c>
      <c r="C264" s="115">
        <v>1454</v>
      </c>
      <c r="D264" s="116">
        <v>3.4876543209876543</v>
      </c>
      <c r="E264" s="115">
        <v>254</v>
      </c>
      <c r="F264" s="116">
        <f t="shared" si="76"/>
        <v>-0.82530949105914719</v>
      </c>
      <c r="G264" s="115">
        <v>132</v>
      </c>
      <c r="H264" s="116">
        <f t="shared" si="76"/>
        <v>-0.48031496062992129</v>
      </c>
      <c r="I264" s="115">
        <v>292</v>
      </c>
      <c r="J264" s="116">
        <f t="shared" si="76"/>
        <v>1.2121212121212119</v>
      </c>
      <c r="K264" s="115">
        <v>280</v>
      </c>
      <c r="L264" s="116">
        <f t="shared" si="77"/>
        <v>-4.1095890410958957E-2</v>
      </c>
      <c r="M264" s="115">
        <v>920</v>
      </c>
      <c r="N264" s="116">
        <f>IFERROR(M264/K264-1,"-")</f>
        <v>2.2857142857142856</v>
      </c>
      <c r="O264" s="116">
        <f t="shared" si="80"/>
        <v>-0.3672627235213205</v>
      </c>
    </row>
    <row r="265" spans="2:15" x14ac:dyDescent="0.25">
      <c r="B265" s="114" t="s">
        <v>91</v>
      </c>
      <c r="C265" s="115">
        <v>1877</v>
      </c>
      <c r="D265" s="116">
        <v>0.15012254901960786</v>
      </c>
      <c r="E265" s="115">
        <v>77</v>
      </c>
      <c r="F265" s="116">
        <f t="shared" si="76"/>
        <v>-0.9589770911028237</v>
      </c>
      <c r="G265" s="115">
        <v>530</v>
      </c>
      <c r="H265" s="116">
        <f t="shared" si="76"/>
        <v>5.883116883116883</v>
      </c>
      <c r="I265" s="115">
        <v>1064</v>
      </c>
      <c r="J265" s="116">
        <f t="shared" si="76"/>
        <v>1.0075471698113208</v>
      </c>
      <c r="K265" s="115">
        <v>135</v>
      </c>
      <c r="L265" s="116">
        <f t="shared" si="77"/>
        <v>-0.87312030075187974</v>
      </c>
      <c r="M265" s="115"/>
      <c r="N265" s="116">
        <f>IFERROR(M265/K265-1,"-")</f>
        <v>-1</v>
      </c>
      <c r="O265" s="116">
        <f t="shared" si="80"/>
        <v>-1</v>
      </c>
    </row>
    <row r="266" spans="2:15" x14ac:dyDescent="0.25">
      <c r="B266" s="114" t="s">
        <v>93</v>
      </c>
      <c r="C266" s="115">
        <v>2081</v>
      </c>
      <c r="D266" s="116">
        <v>0.35481770833333326</v>
      </c>
      <c r="E266" s="115">
        <v>132</v>
      </c>
      <c r="F266" s="116">
        <f t="shared" si="76"/>
        <v>-0.93656895723209999</v>
      </c>
      <c r="G266" s="115">
        <v>919</v>
      </c>
      <c r="H266" s="116">
        <f t="shared" si="76"/>
        <v>5.9621212121212119</v>
      </c>
      <c r="I266" s="115">
        <v>1948</v>
      </c>
      <c r="J266" s="116">
        <f t="shared" si="76"/>
        <v>1.119695321001088</v>
      </c>
      <c r="K266" s="115">
        <v>291</v>
      </c>
      <c r="L266" s="116">
        <f t="shared" si="77"/>
        <v>-0.85061601642710472</v>
      </c>
      <c r="M266" s="115"/>
      <c r="N266" s="116">
        <f>IFERROR(M266/K266-1,"-")</f>
        <v>-1</v>
      </c>
      <c r="O266" s="116">
        <f t="shared" si="80"/>
        <v>-1</v>
      </c>
    </row>
    <row r="267" spans="2:15" ht="15.75" x14ac:dyDescent="0.25">
      <c r="B267" s="117" t="s">
        <v>30</v>
      </c>
      <c r="C267" s="118">
        <v>12733</v>
      </c>
      <c r="D267" s="119">
        <v>-7.1803469893570449E-2</v>
      </c>
      <c r="E267" s="118">
        <v>5018</v>
      </c>
      <c r="F267" s="119">
        <f t="shared" si="76"/>
        <v>-0.60590591376737613</v>
      </c>
      <c r="G267" s="118">
        <v>1659</v>
      </c>
      <c r="H267" s="119">
        <f t="shared" si="76"/>
        <v>-0.669390195296931</v>
      </c>
      <c r="I267" s="118">
        <v>6100</v>
      </c>
      <c r="J267" s="119">
        <f t="shared" si="76"/>
        <v>2.676913803496082</v>
      </c>
      <c r="K267" s="118">
        <v>7680</v>
      </c>
      <c r="L267" s="119">
        <f t="shared" si="77"/>
        <v>0.25901639344262306</v>
      </c>
      <c r="M267" s="118">
        <v>13134</v>
      </c>
      <c r="N267" s="119">
        <v>0.81058726220016553</v>
      </c>
      <c r="O267" s="119">
        <v>0.49675213675213681</v>
      </c>
    </row>
    <row r="268" spans="2:15" ht="6" customHeight="1" x14ac:dyDescent="0.25"/>
    <row r="269" spans="2:15" x14ac:dyDescent="0.25">
      <c r="B269" s="105" t="s">
        <v>55</v>
      </c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 x14ac:dyDescent="0.25">
      <c r="C270" s="120"/>
      <c r="K270" s="120"/>
      <c r="N270" s="79"/>
      <c r="O270" s="79"/>
    </row>
  </sheetData>
  <mergeCells count="96">
    <mergeCell ref="B250:O250"/>
    <mergeCell ref="C252:O252"/>
    <mergeCell ref="C253:D253"/>
    <mergeCell ref="E253:F253"/>
    <mergeCell ref="G253:H253"/>
    <mergeCell ref="I253:J253"/>
    <mergeCell ref="K253:L253"/>
    <mergeCell ref="M253:O253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858C-9985-4FCF-8A53-EAC8C06243A4}">
  <sheetPr>
    <tabColor rgb="FFF29140"/>
  </sheetPr>
  <dimension ref="A4:P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  <col min="15" max="15" width="11.140625" customWidth="1"/>
  </cols>
  <sheetData>
    <row r="4" spans="1:16" ht="48.75" customHeight="1" thickBot="1" x14ac:dyDescent="0.3">
      <c r="B4" s="267" t="s">
        <v>272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132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v>2019</v>
      </c>
      <c r="D7" s="296"/>
      <c r="E7" s="297" t="s">
        <v>286</v>
      </c>
      <c r="F7" s="296"/>
      <c r="G7" s="297" t="s">
        <v>287</v>
      </c>
      <c r="H7" s="296"/>
      <c r="I7" s="297" t="s">
        <v>288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6" x14ac:dyDescent="0.25">
      <c r="A9" s="1" t="s">
        <v>70</v>
      </c>
      <c r="B9" s="114" t="s">
        <v>71</v>
      </c>
      <c r="C9" s="115">
        <v>64732</v>
      </c>
      <c r="D9" s="116">
        <v>-0.14100692693542827</v>
      </c>
      <c r="E9" s="115">
        <v>63680</v>
      </c>
      <c r="F9" s="116">
        <f t="shared" ref="F9:L21" si="0">IFERROR(E9/C9-1,"-")</f>
        <v>-1.6251622072545269E-2</v>
      </c>
      <c r="G9" s="115">
        <v>12913</v>
      </c>
      <c r="H9" s="116">
        <f t="shared" si="0"/>
        <v>-0.79722047738693469</v>
      </c>
      <c r="I9" s="115">
        <v>70697</v>
      </c>
      <c r="J9" s="116">
        <f t="shared" si="0"/>
        <v>4.4748702857585378</v>
      </c>
      <c r="K9" s="115">
        <v>120145</v>
      </c>
      <c r="L9" s="116">
        <f t="shared" si="0"/>
        <v>0.69943561961610823</v>
      </c>
      <c r="M9" s="115">
        <v>89491</v>
      </c>
      <c r="N9" s="116">
        <f t="shared" ref="N9:N17" si="1">IFERROR(M9/K9-1,"-")</f>
        <v>-0.25514170377460565</v>
      </c>
      <c r="O9" s="116">
        <f t="shared" ref="O9" si="2">IFERROR(M9/C9-1,"-")</f>
        <v>0.38248470617314467</v>
      </c>
    </row>
    <row r="10" spans="1:16" x14ac:dyDescent="0.25">
      <c r="A10" s="1" t="s">
        <v>72</v>
      </c>
      <c r="B10" s="114" t="s">
        <v>73</v>
      </c>
      <c r="C10" s="115">
        <v>66960</v>
      </c>
      <c r="D10" s="116">
        <v>-0.18979744936234055</v>
      </c>
      <c r="E10" s="115">
        <v>64214</v>
      </c>
      <c r="F10" s="116">
        <f t="shared" si="0"/>
        <v>-4.1009557945041797E-2</v>
      </c>
      <c r="G10" s="115">
        <v>12940</v>
      </c>
      <c r="H10" s="116">
        <f t="shared" si="0"/>
        <v>-0.79848631139626869</v>
      </c>
      <c r="I10" s="115">
        <v>56495</v>
      </c>
      <c r="J10" s="116">
        <f t="shared" si="0"/>
        <v>3.3659196290571867</v>
      </c>
      <c r="K10" s="115">
        <v>116676</v>
      </c>
      <c r="L10" s="116">
        <f t="shared" si="0"/>
        <v>1.0652447119214088</v>
      </c>
      <c r="M10" s="115">
        <v>145638</v>
      </c>
      <c r="N10" s="116">
        <f t="shared" si="1"/>
        <v>0.24822585621721682</v>
      </c>
      <c r="O10" s="116">
        <f>IFERROR(M10/C10-1,"-")</f>
        <v>1.1749999999999998</v>
      </c>
    </row>
    <row r="11" spans="1:16" x14ac:dyDescent="0.25">
      <c r="A11" s="1" t="s">
        <v>74</v>
      </c>
      <c r="B11" s="114" t="s">
        <v>75</v>
      </c>
      <c r="C11" s="115">
        <v>64209</v>
      </c>
      <c r="D11" s="116">
        <v>-0.18419180240388278</v>
      </c>
      <c r="E11" s="115">
        <v>20160</v>
      </c>
      <c r="F11" s="116">
        <f t="shared" si="0"/>
        <v>-0.6860253235527729</v>
      </c>
      <c r="G11" s="115">
        <v>19186</v>
      </c>
      <c r="H11" s="116">
        <f t="shared" si="0"/>
        <v>-4.8313492063492114E-2</v>
      </c>
      <c r="I11" s="115">
        <v>68397</v>
      </c>
      <c r="J11" s="116">
        <f t="shared" si="0"/>
        <v>2.5649431877410613</v>
      </c>
      <c r="K11" s="115">
        <v>107722</v>
      </c>
      <c r="L11" s="116">
        <f t="shared" si="0"/>
        <v>0.57495211778294375</v>
      </c>
      <c r="M11" s="115">
        <v>129096</v>
      </c>
      <c r="N11" s="116">
        <f t="shared" si="1"/>
        <v>0.19841815042424016</v>
      </c>
      <c r="O11" s="116">
        <f t="shared" ref="O11:O20" si="3">IFERROR(M11/C11-1,"-")</f>
        <v>1.0105592673924217</v>
      </c>
    </row>
    <row r="12" spans="1:16" x14ac:dyDescent="0.25">
      <c r="A12" s="1" t="s">
        <v>76</v>
      </c>
      <c r="B12" s="114" t="s">
        <v>77</v>
      </c>
      <c r="C12" s="115">
        <v>74713</v>
      </c>
      <c r="D12" s="116">
        <v>-8.1111329758449369E-2</v>
      </c>
      <c r="E12" s="115">
        <v>0</v>
      </c>
      <c r="F12" s="116">
        <f t="shared" si="0"/>
        <v>-1</v>
      </c>
      <c r="G12" s="115">
        <v>25955</v>
      </c>
      <c r="H12" s="116" t="str">
        <f t="shared" si="0"/>
        <v>-</v>
      </c>
      <c r="I12" s="115">
        <v>76269</v>
      </c>
      <c r="J12" s="116">
        <f t="shared" si="0"/>
        <v>1.9385089578115968</v>
      </c>
      <c r="K12" s="115">
        <v>71493</v>
      </c>
      <c r="L12" s="116">
        <f t="shared" si="0"/>
        <v>-6.2620461786571213E-2</v>
      </c>
      <c r="M12" s="115">
        <v>122581</v>
      </c>
      <c r="N12" s="116">
        <f t="shared" si="1"/>
        <v>0.71458744212720116</v>
      </c>
      <c r="O12" s="116">
        <f t="shared" si="3"/>
        <v>0.64069171362413502</v>
      </c>
    </row>
    <row r="13" spans="1:16" x14ac:dyDescent="0.25">
      <c r="A13" s="1" t="s">
        <v>78</v>
      </c>
      <c r="B13" s="114" t="s">
        <v>79</v>
      </c>
      <c r="C13" s="115">
        <v>55886</v>
      </c>
      <c r="D13" s="116">
        <v>-0.14984179140805642</v>
      </c>
      <c r="E13" s="115">
        <v>0</v>
      </c>
      <c r="F13" s="116">
        <f t="shared" si="0"/>
        <v>-1</v>
      </c>
      <c r="G13" s="115">
        <v>35027</v>
      </c>
      <c r="H13" s="116" t="str">
        <f t="shared" si="0"/>
        <v>-</v>
      </c>
      <c r="I13" s="115">
        <v>68461</v>
      </c>
      <c r="J13" s="116">
        <f t="shared" si="0"/>
        <v>0.95452079824135661</v>
      </c>
      <c r="K13" s="115">
        <v>41121</v>
      </c>
      <c r="L13" s="116">
        <f t="shared" si="0"/>
        <v>-0.39935145557324603</v>
      </c>
      <c r="M13" s="115">
        <v>124784</v>
      </c>
      <c r="N13" s="116">
        <f t="shared" si="1"/>
        <v>2.03455655261302</v>
      </c>
      <c r="O13" s="116">
        <f t="shared" si="3"/>
        <v>1.2328311204952942</v>
      </c>
    </row>
    <row r="14" spans="1:16" x14ac:dyDescent="0.25">
      <c r="A14" s="1" t="s">
        <v>80</v>
      </c>
      <c r="B14" s="114" t="s">
        <v>81</v>
      </c>
      <c r="C14" s="115">
        <v>62055</v>
      </c>
      <c r="D14" s="116">
        <v>-2.0689328662058526E-2</v>
      </c>
      <c r="E14" s="115">
        <v>0</v>
      </c>
      <c r="F14" s="116">
        <f t="shared" si="0"/>
        <v>-1</v>
      </c>
      <c r="G14" s="115">
        <v>14068</v>
      </c>
      <c r="H14" s="116" t="str">
        <f t="shared" si="0"/>
        <v>-</v>
      </c>
      <c r="I14" s="115">
        <v>50889</v>
      </c>
      <c r="J14" s="116">
        <f t="shared" si="0"/>
        <v>2.6173585442138187</v>
      </c>
      <c r="K14" s="115">
        <v>61354</v>
      </c>
      <c r="L14" s="116">
        <f t="shared" si="0"/>
        <v>0.2056436557998782</v>
      </c>
      <c r="M14" s="115">
        <v>78527</v>
      </c>
      <c r="N14" s="116">
        <f t="shared" si="1"/>
        <v>0.27990025100237959</v>
      </c>
      <c r="O14" s="116">
        <f t="shared" si="3"/>
        <v>0.2654419466602207</v>
      </c>
    </row>
    <row r="15" spans="1:16" x14ac:dyDescent="0.25">
      <c r="A15" s="1" t="s">
        <v>82</v>
      </c>
      <c r="B15" s="114" t="s">
        <v>83</v>
      </c>
      <c r="C15" s="115">
        <v>80379</v>
      </c>
      <c r="D15" s="116">
        <v>6.0171201709379174E-2</v>
      </c>
      <c r="E15" s="115">
        <v>0</v>
      </c>
      <c r="F15" s="116">
        <f t="shared" si="0"/>
        <v>-1</v>
      </c>
      <c r="G15" s="115">
        <v>6598</v>
      </c>
      <c r="H15" s="116" t="str">
        <f t="shared" si="0"/>
        <v>-</v>
      </c>
      <c r="I15" s="115">
        <v>137368</v>
      </c>
      <c r="J15" s="116">
        <f t="shared" si="0"/>
        <v>19.81964231585329</v>
      </c>
      <c r="K15" s="115">
        <v>132622</v>
      </c>
      <c r="L15" s="116">
        <f t="shared" si="0"/>
        <v>-3.454953118630244E-2</v>
      </c>
      <c r="M15" s="115">
        <v>99510</v>
      </c>
      <c r="N15" s="116">
        <f t="shared" si="1"/>
        <v>-0.24967200012064361</v>
      </c>
      <c r="O15" s="116">
        <f t="shared" si="3"/>
        <v>0.23800992796625975</v>
      </c>
    </row>
    <row r="16" spans="1:16" x14ac:dyDescent="0.25">
      <c r="A16" s="1" t="s">
        <v>84</v>
      </c>
      <c r="B16" s="114" t="s">
        <v>85</v>
      </c>
      <c r="C16" s="115">
        <v>94508</v>
      </c>
      <c r="D16" s="116">
        <v>8.8350453728868183E-2</v>
      </c>
      <c r="E16" s="115">
        <v>25944</v>
      </c>
      <c r="F16" s="116">
        <f t="shared" si="0"/>
        <v>-0.72548355694755995</v>
      </c>
      <c r="G16" s="115">
        <v>32683</v>
      </c>
      <c r="H16" s="116">
        <f t="shared" si="0"/>
        <v>0.25975177304964547</v>
      </c>
      <c r="I16" s="115">
        <v>125617</v>
      </c>
      <c r="J16" s="116">
        <f t="shared" si="0"/>
        <v>2.84349661903742</v>
      </c>
      <c r="K16" s="115">
        <v>71685</v>
      </c>
      <c r="L16" s="116">
        <f t="shared" si="0"/>
        <v>-0.42933679358685528</v>
      </c>
      <c r="M16" s="115">
        <v>168193</v>
      </c>
      <c r="N16" s="116">
        <f t="shared" si="1"/>
        <v>1.3462788588965613</v>
      </c>
      <c r="O16" s="116">
        <f t="shared" si="3"/>
        <v>0.77966944597282772</v>
      </c>
    </row>
    <row r="17" spans="1:16" x14ac:dyDescent="0.25">
      <c r="A17" s="1" t="s">
        <v>86</v>
      </c>
      <c r="B17" s="114" t="s">
        <v>87</v>
      </c>
      <c r="C17" s="115">
        <v>67472</v>
      </c>
      <c r="D17" s="116">
        <v>6.8457141047364223E-2</v>
      </c>
      <c r="E17" s="115">
        <v>21185</v>
      </c>
      <c r="F17" s="116">
        <f t="shared" si="0"/>
        <v>-0.68601790372302585</v>
      </c>
      <c r="G17" s="115">
        <v>47142</v>
      </c>
      <c r="H17" s="116">
        <f t="shared" si="0"/>
        <v>1.2252537172527731</v>
      </c>
      <c r="I17" s="115">
        <v>74490</v>
      </c>
      <c r="J17" s="116">
        <f t="shared" si="0"/>
        <v>0.58011963853888249</v>
      </c>
      <c r="K17" s="115">
        <v>66924</v>
      </c>
      <c r="L17" s="116">
        <f t="shared" si="0"/>
        <v>-0.10157068062827224</v>
      </c>
      <c r="M17" s="115">
        <v>81749</v>
      </c>
      <c r="N17" s="116">
        <f t="shared" si="1"/>
        <v>0.22151993305839457</v>
      </c>
      <c r="O17" s="116">
        <f t="shared" si="3"/>
        <v>0.21159888546359973</v>
      </c>
    </row>
    <row r="18" spans="1:16" x14ac:dyDescent="0.25">
      <c r="A18" s="1" t="s">
        <v>88</v>
      </c>
      <c r="B18" s="114" t="s">
        <v>89</v>
      </c>
      <c r="C18" s="115">
        <v>73712</v>
      </c>
      <c r="D18" s="116">
        <v>-5.6534705423082365E-2</v>
      </c>
      <c r="E18" s="115">
        <v>15842</v>
      </c>
      <c r="F18" s="116">
        <f t="shared" si="0"/>
        <v>-0.78508248317777296</v>
      </c>
      <c r="G18" s="115">
        <v>74494</v>
      </c>
      <c r="H18" s="116">
        <f t="shared" si="0"/>
        <v>3.7023103143542482</v>
      </c>
      <c r="I18" s="115">
        <v>96232</v>
      </c>
      <c r="J18" s="116">
        <f t="shared" si="0"/>
        <v>0.29180873627406223</v>
      </c>
      <c r="K18" s="115">
        <v>103075</v>
      </c>
      <c r="L18" s="116">
        <f t="shared" si="0"/>
        <v>7.1109402277828471E-2</v>
      </c>
      <c r="M18" s="115">
        <v>146033</v>
      </c>
      <c r="N18" s="116">
        <f>IFERROR(M18/K18-1,"-")</f>
        <v>0.41676449187484832</v>
      </c>
      <c r="O18" s="116">
        <f t="shared" si="3"/>
        <v>0.98112925982201005</v>
      </c>
    </row>
    <row r="19" spans="1:16" x14ac:dyDescent="0.25">
      <c r="A19" s="1" t="s">
        <v>90</v>
      </c>
      <c r="B19" s="114" t="s">
        <v>91</v>
      </c>
      <c r="C19" s="115">
        <v>64233</v>
      </c>
      <c r="D19" s="116">
        <v>-7.0528311169635538E-2</v>
      </c>
      <c r="E19" s="115">
        <v>14472</v>
      </c>
      <c r="F19" s="116">
        <f t="shared" si="0"/>
        <v>-0.77469525010508611</v>
      </c>
      <c r="G19" s="115">
        <v>80598</v>
      </c>
      <c r="H19" s="116">
        <f t="shared" si="0"/>
        <v>4.5692371475953566</v>
      </c>
      <c r="I19" s="115">
        <v>96956</v>
      </c>
      <c r="J19" s="116">
        <f t="shared" si="0"/>
        <v>0.20295788977393969</v>
      </c>
      <c r="K19" s="115">
        <v>70490</v>
      </c>
      <c r="L19" s="116">
        <f t="shared" si="0"/>
        <v>-0.27296918189694297</v>
      </c>
      <c r="M19" s="115"/>
      <c r="N19" s="116">
        <f>IFERROR(M19/K19-1,"-")</f>
        <v>-1</v>
      </c>
      <c r="O19" s="116">
        <f t="shared" si="3"/>
        <v>-1</v>
      </c>
    </row>
    <row r="20" spans="1:16" x14ac:dyDescent="0.25">
      <c r="A20" s="1" t="s">
        <v>92</v>
      </c>
      <c r="B20" s="114" t="s">
        <v>93</v>
      </c>
      <c r="C20" s="115">
        <v>65669</v>
      </c>
      <c r="D20" s="116">
        <v>-1.4082603930517856E-2</v>
      </c>
      <c r="E20" s="115">
        <v>61856</v>
      </c>
      <c r="F20" s="116">
        <f t="shared" si="0"/>
        <v>-5.8063926662504373E-2</v>
      </c>
      <c r="G20" s="115">
        <v>57766</v>
      </c>
      <c r="H20" s="116">
        <f t="shared" si="0"/>
        <v>-6.6121314019658595E-2</v>
      </c>
      <c r="I20" s="115">
        <v>92826</v>
      </c>
      <c r="J20" s="116">
        <f t="shared" si="0"/>
        <v>0.60693141294186881</v>
      </c>
      <c r="K20" s="115">
        <v>71642</v>
      </c>
      <c r="L20" s="116">
        <f t="shared" si="0"/>
        <v>-0.2282119233835348</v>
      </c>
      <c r="M20" s="115"/>
      <c r="N20" s="116">
        <f>IFERROR(M20/K20-1,"-")</f>
        <v>-1</v>
      </c>
      <c r="O20" s="116">
        <f t="shared" si="3"/>
        <v>-1</v>
      </c>
    </row>
    <row r="21" spans="1:16" ht="15.75" x14ac:dyDescent="0.25">
      <c r="A21" s="1"/>
      <c r="B21" s="117" t="s">
        <v>30</v>
      </c>
      <c r="C21" s="118">
        <v>834528</v>
      </c>
      <c r="D21" s="119">
        <v>-5.8907376813473689E-2</v>
      </c>
      <c r="E21" s="118">
        <v>295880</v>
      </c>
      <c r="F21" s="119">
        <f t="shared" si="0"/>
        <v>-0.64545227961194829</v>
      </c>
      <c r="G21" s="118">
        <v>419370</v>
      </c>
      <c r="H21" s="119">
        <f t="shared" si="0"/>
        <v>0.4173651480329863</v>
      </c>
      <c r="I21" s="118">
        <v>1014697</v>
      </c>
      <c r="J21" s="119">
        <f t="shared" si="0"/>
        <v>1.4195745999952307</v>
      </c>
      <c r="K21" s="118">
        <v>1034949</v>
      </c>
      <c r="L21" s="119">
        <f t="shared" si="0"/>
        <v>1.9958667464277546E-2</v>
      </c>
      <c r="M21" s="118">
        <v>1185602</v>
      </c>
      <c r="N21" s="119">
        <v>0.3279339439101181</v>
      </c>
      <c r="O21" s="119">
        <v>0.68259757658672826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K24" s="120"/>
      <c r="N24" s="79"/>
    </row>
    <row r="26" spans="1:16" ht="48.75" customHeight="1" thickBot="1" x14ac:dyDescent="0.3">
      <c r="B26" s="267" t="s">
        <v>289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137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v>2019</v>
      </c>
      <c r="D29" s="296"/>
      <c r="E29" s="297" t="s">
        <v>286</v>
      </c>
      <c r="F29" s="296"/>
      <c r="G29" s="297" t="s">
        <v>287</v>
      </c>
      <c r="H29" s="296"/>
      <c r="I29" s="297" t="s">
        <v>288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16" x14ac:dyDescent="0.25">
      <c r="B31" s="114" t="s">
        <v>71</v>
      </c>
      <c r="C31" s="115">
        <v>63251</v>
      </c>
      <c r="D31" s="116">
        <v>-0.14253372195485658</v>
      </c>
      <c r="E31" s="115">
        <v>61649</v>
      </c>
      <c r="F31" s="116">
        <f t="shared" ref="F31:J43" si="4">IFERROR(E31/C31-1,"-")</f>
        <v>-2.5327662803750095E-2</v>
      </c>
      <c r="G31" s="115">
        <v>12399</v>
      </c>
      <c r="H31" s="116">
        <f t="shared" si="4"/>
        <v>-0.79887751626141545</v>
      </c>
      <c r="I31" s="115">
        <v>52867</v>
      </c>
      <c r="J31" s="116">
        <f t="shared" si="4"/>
        <v>3.263811597709493</v>
      </c>
      <c r="K31" s="115">
        <v>115667</v>
      </c>
      <c r="L31" s="116">
        <f t="shared" ref="L31:L43" si="5">IFERROR(K31/I31-1,"-")</f>
        <v>1.1878865833128418</v>
      </c>
      <c r="M31" s="115">
        <v>69459</v>
      </c>
      <c r="N31" s="116">
        <f t="shared" ref="N31:N39" si="6">IFERROR(M31/K31-1,"-")</f>
        <v>-0.39949164411629934</v>
      </c>
      <c r="O31" s="116">
        <f t="shared" ref="O31" si="7">IFERROR(M31/C31-1,"-")</f>
        <v>9.8148645871211526E-2</v>
      </c>
    </row>
    <row r="32" spans="1:16" x14ac:dyDescent="0.25">
      <c r="B32" s="114" t="s">
        <v>73</v>
      </c>
      <c r="C32" s="115">
        <v>65692</v>
      </c>
      <c r="D32" s="116">
        <v>-0.19150297838822428</v>
      </c>
      <c r="E32" s="115">
        <v>62817</v>
      </c>
      <c r="F32" s="116">
        <f t="shared" si="4"/>
        <v>-4.3764841989892278E-2</v>
      </c>
      <c r="G32" s="115">
        <v>12370</v>
      </c>
      <c r="H32" s="116">
        <f t="shared" si="4"/>
        <v>-0.80307878440549529</v>
      </c>
      <c r="I32" s="115">
        <v>52756</v>
      </c>
      <c r="J32" s="116">
        <f t="shared" si="4"/>
        <v>3.2648342764753435</v>
      </c>
      <c r="K32" s="115">
        <v>111801</v>
      </c>
      <c r="L32" s="116">
        <f t="shared" si="5"/>
        <v>1.1192091894760785</v>
      </c>
      <c r="M32" s="115">
        <v>126419</v>
      </c>
      <c r="N32" s="116">
        <f t="shared" si="6"/>
        <v>0.13075017218092855</v>
      </c>
      <c r="O32" s="116">
        <f>IFERROR(M32/C32-1,"-")</f>
        <v>0.92442002070267315</v>
      </c>
    </row>
    <row r="33" spans="2:16" x14ac:dyDescent="0.25">
      <c r="B33" s="114" t="s">
        <v>75</v>
      </c>
      <c r="C33" s="115">
        <v>62834</v>
      </c>
      <c r="D33" s="116">
        <v>-0.18652011237555188</v>
      </c>
      <c r="E33" s="115">
        <v>19412</v>
      </c>
      <c r="F33" s="116">
        <f t="shared" si="4"/>
        <v>-0.69105898080656969</v>
      </c>
      <c r="G33" s="115">
        <v>18439</v>
      </c>
      <c r="H33" s="116">
        <f t="shared" si="4"/>
        <v>-5.0123634865031907E-2</v>
      </c>
      <c r="I33" s="115">
        <v>63892</v>
      </c>
      <c r="J33" s="116">
        <f t="shared" si="4"/>
        <v>2.4650469114377134</v>
      </c>
      <c r="K33" s="115">
        <v>102681</v>
      </c>
      <c r="L33" s="116">
        <f t="shared" si="5"/>
        <v>0.6071026106554811</v>
      </c>
      <c r="M33" s="115">
        <v>108728</v>
      </c>
      <c r="N33" s="116">
        <f t="shared" si="6"/>
        <v>5.8891128835909301E-2</v>
      </c>
      <c r="O33" s="116">
        <f t="shared" ref="O33:O42" si="8">IFERROR(M33/C33-1,"-")</f>
        <v>0.73040073845370346</v>
      </c>
    </row>
    <row r="34" spans="2:16" x14ac:dyDescent="0.25">
      <c r="B34" s="114" t="s">
        <v>77</v>
      </c>
      <c r="C34" s="115">
        <v>74314</v>
      </c>
      <c r="D34" s="116">
        <v>-7.6351342953378865E-2</v>
      </c>
      <c r="E34" s="115">
        <v>0</v>
      </c>
      <c r="F34" s="116">
        <f t="shared" si="4"/>
        <v>-1</v>
      </c>
      <c r="G34" s="115">
        <v>24985</v>
      </c>
      <c r="H34" s="116" t="str">
        <f t="shared" si="4"/>
        <v>-</v>
      </c>
      <c r="I34" s="115">
        <v>70112</v>
      </c>
      <c r="J34" s="116">
        <f t="shared" si="4"/>
        <v>1.8061636982189313</v>
      </c>
      <c r="K34" s="115">
        <v>64849</v>
      </c>
      <c r="L34" s="116">
        <f t="shared" si="5"/>
        <v>-7.5065609310816961E-2</v>
      </c>
      <c r="M34" s="115">
        <v>105905</v>
      </c>
      <c r="N34" s="116">
        <f t="shared" si="6"/>
        <v>0.63310151274499216</v>
      </c>
      <c r="O34" s="116">
        <f t="shared" si="8"/>
        <v>0.42510159593078023</v>
      </c>
    </row>
    <row r="35" spans="2:16" x14ac:dyDescent="0.25">
      <c r="B35" s="114" t="s">
        <v>79</v>
      </c>
      <c r="C35" s="115">
        <v>55528</v>
      </c>
      <c r="D35" s="116">
        <v>-0.13765685178283016</v>
      </c>
      <c r="E35" s="115">
        <v>0</v>
      </c>
      <c r="F35" s="116">
        <f t="shared" si="4"/>
        <v>-1</v>
      </c>
      <c r="G35" s="115">
        <v>34472</v>
      </c>
      <c r="H35" s="116" t="str">
        <f t="shared" si="4"/>
        <v>-</v>
      </c>
      <c r="I35" s="115">
        <v>65633</v>
      </c>
      <c r="J35" s="116">
        <f t="shared" si="4"/>
        <v>0.90395103272220934</v>
      </c>
      <c r="K35" s="115">
        <v>37200</v>
      </c>
      <c r="L35" s="116">
        <f t="shared" si="5"/>
        <v>-0.4332119513049838</v>
      </c>
      <c r="M35" s="115">
        <v>106442</v>
      </c>
      <c r="N35" s="116">
        <f t="shared" si="6"/>
        <v>1.8613440860215054</v>
      </c>
      <c r="O35" s="116">
        <f t="shared" si="8"/>
        <v>0.91690678576573981</v>
      </c>
    </row>
    <row r="36" spans="2:16" x14ac:dyDescent="0.25">
      <c r="B36" s="114" t="s">
        <v>81</v>
      </c>
      <c r="C36" s="115">
        <v>61509</v>
      </c>
      <c r="D36" s="116">
        <v>-1.5446425713096623E-2</v>
      </c>
      <c r="E36" s="115">
        <v>0</v>
      </c>
      <c r="F36" s="116">
        <f t="shared" si="4"/>
        <v>-1</v>
      </c>
      <c r="G36" s="115">
        <v>13550</v>
      </c>
      <c r="H36" s="116" t="str">
        <f t="shared" si="4"/>
        <v>-</v>
      </c>
      <c r="I36" s="115">
        <v>48479</v>
      </c>
      <c r="J36" s="116">
        <f t="shared" si="4"/>
        <v>2.5777859778597785</v>
      </c>
      <c r="K36" s="115">
        <v>58168</v>
      </c>
      <c r="L36" s="116">
        <f t="shared" si="5"/>
        <v>0.19985973308030291</v>
      </c>
      <c r="M36" s="115">
        <v>60812</v>
      </c>
      <c r="N36" s="116">
        <f t="shared" si="6"/>
        <v>4.5454545454545414E-2</v>
      </c>
      <c r="O36" s="116">
        <f t="shared" si="8"/>
        <v>-1.1331675039425115E-2</v>
      </c>
    </row>
    <row r="37" spans="2:16" x14ac:dyDescent="0.25">
      <c r="B37" s="114" t="s">
        <v>83</v>
      </c>
      <c r="C37" s="115">
        <v>79144</v>
      </c>
      <c r="D37" s="116">
        <v>5.5365905696607598E-2</v>
      </c>
      <c r="E37" s="115">
        <v>0</v>
      </c>
      <c r="F37" s="116">
        <f t="shared" si="4"/>
        <v>-1</v>
      </c>
      <c r="G37" s="115">
        <v>5666</v>
      </c>
      <c r="H37" s="116" t="str">
        <f t="shared" si="4"/>
        <v>-</v>
      </c>
      <c r="I37" s="115">
        <v>131509</v>
      </c>
      <c r="J37" s="116">
        <f t="shared" si="4"/>
        <v>22.210201200141192</v>
      </c>
      <c r="K37" s="115">
        <v>126864</v>
      </c>
      <c r="L37" s="116">
        <f t="shared" si="5"/>
        <v>-3.532077652480059E-2</v>
      </c>
      <c r="M37" s="115">
        <v>79640</v>
      </c>
      <c r="N37" s="116">
        <f t="shared" si="6"/>
        <v>-0.37224114011855214</v>
      </c>
      <c r="O37" s="116">
        <f t="shared" si="8"/>
        <v>6.2670575154148978E-3</v>
      </c>
    </row>
    <row r="38" spans="2:16" x14ac:dyDescent="0.25">
      <c r="B38" s="114" t="s">
        <v>85</v>
      </c>
      <c r="C38" s="115">
        <v>93478</v>
      </c>
      <c r="D38" s="116">
        <v>8.7029327627508923E-2</v>
      </c>
      <c r="E38" s="115">
        <v>25709</v>
      </c>
      <c r="F38" s="116">
        <f t="shared" si="4"/>
        <v>-0.72497272085410469</v>
      </c>
      <c r="G38" s="115">
        <v>31673</v>
      </c>
      <c r="H38" s="116">
        <f t="shared" si="4"/>
        <v>0.2319810183204325</v>
      </c>
      <c r="I38" s="115">
        <v>118989</v>
      </c>
      <c r="J38" s="116">
        <f t="shared" si="4"/>
        <v>2.756796009219209</v>
      </c>
      <c r="K38" s="115">
        <v>64414</v>
      </c>
      <c r="L38" s="116">
        <f t="shared" si="5"/>
        <v>-0.4586558421366681</v>
      </c>
      <c r="M38" s="115">
        <v>149093</v>
      </c>
      <c r="N38" s="116">
        <f t="shared" si="6"/>
        <v>1.3146055205390135</v>
      </c>
      <c r="O38" s="116">
        <f t="shared" si="8"/>
        <v>0.59495282312415765</v>
      </c>
    </row>
    <row r="39" spans="2:16" x14ac:dyDescent="0.25">
      <c r="B39" s="114" t="s">
        <v>87</v>
      </c>
      <c r="C39" s="115">
        <v>65979</v>
      </c>
      <c r="D39" s="116">
        <v>5.5968118818219725E-2</v>
      </c>
      <c r="E39" s="115">
        <v>21044</v>
      </c>
      <c r="F39" s="116">
        <f t="shared" si="4"/>
        <v>-0.68105003107049211</v>
      </c>
      <c r="G39" s="115">
        <v>39763</v>
      </c>
      <c r="H39" s="116">
        <f t="shared" si="4"/>
        <v>0.88951720205284168</v>
      </c>
      <c r="I39" s="115">
        <v>71807</v>
      </c>
      <c r="J39" s="116">
        <f t="shared" si="4"/>
        <v>0.80587480823881497</v>
      </c>
      <c r="K39" s="115">
        <v>63598</v>
      </c>
      <c r="L39" s="116">
        <f t="shared" si="5"/>
        <v>-0.11432033088696092</v>
      </c>
      <c r="M39" s="115">
        <v>63472</v>
      </c>
      <c r="N39" s="116">
        <f t="shared" si="6"/>
        <v>-1.9811943771816942E-3</v>
      </c>
      <c r="O39" s="116">
        <f t="shared" si="8"/>
        <v>-3.799693841980023E-2</v>
      </c>
    </row>
    <row r="40" spans="2:16" x14ac:dyDescent="0.25">
      <c r="B40" s="114" t="s">
        <v>89</v>
      </c>
      <c r="C40" s="115">
        <v>73101</v>
      </c>
      <c r="D40" s="116">
        <v>-5.3647485274127771E-2</v>
      </c>
      <c r="E40" s="115">
        <v>15648</v>
      </c>
      <c r="F40" s="116">
        <f t="shared" si="4"/>
        <v>-0.78594000082078219</v>
      </c>
      <c r="G40" s="115">
        <v>60215</v>
      </c>
      <c r="H40" s="116">
        <f t="shared" si="4"/>
        <v>2.8480956032719837</v>
      </c>
      <c r="I40" s="115">
        <v>90510</v>
      </c>
      <c r="J40" s="116">
        <f t="shared" si="4"/>
        <v>0.50311384206593046</v>
      </c>
      <c r="K40" s="115">
        <v>97611</v>
      </c>
      <c r="L40" s="116">
        <f t="shared" si="5"/>
        <v>7.8455419290686113E-2</v>
      </c>
      <c r="M40" s="115">
        <v>127387</v>
      </c>
      <c r="N40" s="116">
        <f>IFERROR(M40/K40-1,"-")</f>
        <v>0.30504758684984279</v>
      </c>
      <c r="O40" s="116">
        <f t="shared" si="8"/>
        <v>0.74261638007687991</v>
      </c>
    </row>
    <row r="41" spans="2:16" x14ac:dyDescent="0.25">
      <c r="B41" s="114" t="s">
        <v>91</v>
      </c>
      <c r="C41" s="115">
        <v>62745</v>
      </c>
      <c r="D41" s="116">
        <v>-7.2505543237250558E-2</v>
      </c>
      <c r="E41" s="115">
        <v>13916</v>
      </c>
      <c r="F41" s="116">
        <f t="shared" si="4"/>
        <v>-0.77821340345844292</v>
      </c>
      <c r="G41" s="115">
        <v>63933</v>
      </c>
      <c r="H41" s="116">
        <f t="shared" si="4"/>
        <v>3.5942081057775219</v>
      </c>
      <c r="I41" s="115">
        <v>92633</v>
      </c>
      <c r="J41" s="116">
        <f t="shared" si="4"/>
        <v>0.44890744998670473</v>
      </c>
      <c r="K41" s="115">
        <v>65764</v>
      </c>
      <c r="L41" s="116">
        <f t="shared" si="5"/>
        <v>-0.290058618418922</v>
      </c>
      <c r="M41" s="115"/>
      <c r="N41" s="116">
        <f>IFERROR(M41/K41-1,"-")</f>
        <v>-1</v>
      </c>
      <c r="O41" s="116">
        <f t="shared" si="8"/>
        <v>-1</v>
      </c>
    </row>
    <row r="42" spans="2:16" x14ac:dyDescent="0.25">
      <c r="B42" s="114" t="s">
        <v>93</v>
      </c>
      <c r="C42" s="115">
        <v>64457</v>
      </c>
      <c r="D42" s="116">
        <v>-1.7244008050253057E-2</v>
      </c>
      <c r="E42" s="115">
        <v>61275</v>
      </c>
      <c r="F42" s="116">
        <f t="shared" si="4"/>
        <v>-4.936624416277513E-2</v>
      </c>
      <c r="G42" s="115">
        <v>43784</v>
      </c>
      <c r="H42" s="116">
        <f t="shared" si="4"/>
        <v>-0.28545083639330882</v>
      </c>
      <c r="I42" s="115">
        <v>87824</v>
      </c>
      <c r="J42" s="116">
        <f t="shared" si="4"/>
        <v>1.0058468847067421</v>
      </c>
      <c r="K42" s="115">
        <v>66031</v>
      </c>
      <c r="L42" s="116">
        <f t="shared" si="5"/>
        <v>-0.24814401530333396</v>
      </c>
      <c r="M42" s="115"/>
      <c r="N42" s="116">
        <f>IFERROR(M42/K42-1,"-")</f>
        <v>-1</v>
      </c>
      <c r="O42" s="116">
        <f t="shared" si="8"/>
        <v>-1</v>
      </c>
    </row>
    <row r="43" spans="2:16" ht="15.75" x14ac:dyDescent="0.25">
      <c r="B43" s="117" t="s">
        <v>30</v>
      </c>
      <c r="C43" s="118">
        <v>822032</v>
      </c>
      <c r="D43" s="119">
        <v>-5.8956054271623759E-2</v>
      </c>
      <c r="E43" s="118">
        <v>288930</v>
      </c>
      <c r="F43" s="119">
        <f t="shared" si="4"/>
        <v>-0.64851733265858269</v>
      </c>
      <c r="G43" s="118">
        <v>361249</v>
      </c>
      <c r="H43" s="119">
        <f t="shared" si="4"/>
        <v>0.25029938047277889</v>
      </c>
      <c r="I43" s="118">
        <v>947011</v>
      </c>
      <c r="J43" s="119">
        <f t="shared" si="4"/>
        <v>1.6214909937466957</v>
      </c>
      <c r="K43" s="118">
        <v>974648</v>
      </c>
      <c r="L43" s="119">
        <f t="shared" si="5"/>
        <v>2.9183399136863297E-2</v>
      </c>
      <c r="M43" s="118">
        <v>997357</v>
      </c>
      <c r="N43" s="119">
        <v>0.18331073152732436</v>
      </c>
      <c r="O43" s="119">
        <v>0.43539714750370595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8" spans="2:16" ht="48.75" customHeight="1" thickBot="1" x14ac:dyDescent="0.3">
      <c r="B48" s="267" t="s">
        <v>290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149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v>2019</v>
      </c>
      <c r="D51" s="296"/>
      <c r="E51" s="297" t="s">
        <v>286</v>
      </c>
      <c r="F51" s="296"/>
      <c r="G51" s="297" t="s">
        <v>287</v>
      </c>
      <c r="H51" s="296"/>
      <c r="I51" s="297" t="s">
        <v>288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1:16" x14ac:dyDescent="0.25">
      <c r="A53" s="1"/>
      <c r="B53" s="114" t="s">
        <v>71</v>
      </c>
      <c r="C53" s="115">
        <v>55106</v>
      </c>
      <c r="D53" s="116">
        <v>-0.15144515791256674</v>
      </c>
      <c r="E53" s="115">
        <v>55016</v>
      </c>
      <c r="F53" s="116">
        <f t="shared" ref="F53:J65" si="9">IFERROR(E53/C53-1,"-")</f>
        <v>-1.6332159837404436E-3</v>
      </c>
      <c r="G53" s="115">
        <v>12399</v>
      </c>
      <c r="H53" s="116">
        <f t="shared" si="9"/>
        <v>-0.7746291987785372</v>
      </c>
      <c r="I53" s="115">
        <v>0</v>
      </c>
      <c r="J53" s="116">
        <f t="shared" si="9"/>
        <v>-1</v>
      </c>
      <c r="K53" s="115">
        <v>0</v>
      </c>
      <c r="L53" s="116" t="str">
        <f t="shared" ref="L53:L65" si="10">IFERROR(K53/I53-1,"-")</f>
        <v>-</v>
      </c>
      <c r="M53" s="115">
        <v>0</v>
      </c>
      <c r="N53" s="116" t="str">
        <f t="shared" ref="N53:N61" si="11">IFERROR(M53/K53-1,"-")</f>
        <v>-</v>
      </c>
      <c r="O53" s="116">
        <f t="shared" ref="O53" si="12">IFERROR(M53/C53-1,"-")</f>
        <v>-1</v>
      </c>
    </row>
    <row r="54" spans="1:16" x14ac:dyDescent="0.25">
      <c r="A54" s="1">
        <v>2</v>
      </c>
      <c r="B54" s="114" t="s">
        <v>73</v>
      </c>
      <c r="C54" s="115">
        <v>58029</v>
      </c>
      <c r="D54" s="116">
        <v>-0.20283265104266834</v>
      </c>
      <c r="E54" s="115">
        <v>56665</v>
      </c>
      <c r="F54" s="116">
        <f t="shared" si="9"/>
        <v>-2.3505488634992799E-2</v>
      </c>
      <c r="G54" s="115">
        <v>12370</v>
      </c>
      <c r="H54" s="116">
        <f t="shared" si="9"/>
        <v>-0.78169946174887495</v>
      </c>
      <c r="I54" s="115">
        <v>0</v>
      </c>
      <c r="J54" s="116">
        <f t="shared" si="9"/>
        <v>-1</v>
      </c>
      <c r="K54" s="115">
        <v>0</v>
      </c>
      <c r="L54" s="116" t="str">
        <f t="shared" si="10"/>
        <v>-</v>
      </c>
      <c r="M54" s="115">
        <v>0</v>
      </c>
      <c r="N54" s="116" t="str">
        <f t="shared" si="11"/>
        <v>-</v>
      </c>
      <c r="O54" s="116">
        <f>IFERROR(M54/C54-1,"-")</f>
        <v>-1</v>
      </c>
    </row>
    <row r="55" spans="1:16" x14ac:dyDescent="0.25">
      <c r="A55" s="1">
        <v>3</v>
      </c>
      <c r="B55" s="114" t="s">
        <v>75</v>
      </c>
      <c r="C55" s="115">
        <v>54916</v>
      </c>
      <c r="D55" s="116">
        <v>-0.19351475188345346</v>
      </c>
      <c r="E55" s="115">
        <v>16536</v>
      </c>
      <c r="F55" s="116">
        <f t="shared" si="9"/>
        <v>-0.69888557068978074</v>
      </c>
      <c r="G55" s="115">
        <v>18439</v>
      </c>
      <c r="H55" s="116">
        <f t="shared" si="9"/>
        <v>0.11508224479922591</v>
      </c>
      <c r="I55" s="115">
        <v>0</v>
      </c>
      <c r="J55" s="116">
        <f t="shared" si="9"/>
        <v>-1</v>
      </c>
      <c r="K55" s="115">
        <v>0</v>
      </c>
      <c r="L55" s="116" t="str">
        <f t="shared" si="10"/>
        <v>-</v>
      </c>
      <c r="M55" s="115">
        <v>0</v>
      </c>
      <c r="N55" s="116" t="str">
        <f t="shared" si="11"/>
        <v>-</v>
      </c>
      <c r="O55" s="116">
        <f t="shared" ref="O55:O64" si="13">IFERROR(M55/C55-1,"-")</f>
        <v>-1</v>
      </c>
    </row>
    <row r="56" spans="1:16" x14ac:dyDescent="0.25">
      <c r="A56" s="1">
        <v>4</v>
      </c>
      <c r="B56" s="114" t="s">
        <v>77</v>
      </c>
      <c r="C56" s="115">
        <v>66151</v>
      </c>
      <c r="D56" s="116">
        <v>-7.700572066415512E-2</v>
      </c>
      <c r="E56" s="115">
        <v>0</v>
      </c>
      <c r="F56" s="116">
        <f t="shared" si="9"/>
        <v>-1</v>
      </c>
      <c r="G56" s="115">
        <v>24985</v>
      </c>
      <c r="H56" s="116" t="str">
        <f t="shared" si="9"/>
        <v>-</v>
      </c>
      <c r="I56" s="115">
        <v>0</v>
      </c>
      <c r="J56" s="116">
        <f t="shared" si="9"/>
        <v>-1</v>
      </c>
      <c r="K56" s="115">
        <v>0</v>
      </c>
      <c r="L56" s="116" t="str">
        <f t="shared" si="10"/>
        <v>-</v>
      </c>
      <c r="M56" s="115">
        <v>0</v>
      </c>
      <c r="N56" s="116" t="str">
        <f t="shared" si="11"/>
        <v>-</v>
      </c>
      <c r="O56" s="116">
        <f t="shared" si="13"/>
        <v>-1</v>
      </c>
    </row>
    <row r="57" spans="1:16" x14ac:dyDescent="0.25">
      <c r="A57" s="1">
        <v>5</v>
      </c>
      <c r="B57" s="114" t="s">
        <v>79</v>
      </c>
      <c r="C57" s="115">
        <v>49009</v>
      </c>
      <c r="D57" s="116">
        <v>-0.1347128303818923</v>
      </c>
      <c r="E57" s="115">
        <v>0</v>
      </c>
      <c r="F57" s="116">
        <f t="shared" si="9"/>
        <v>-1</v>
      </c>
      <c r="G57" s="115">
        <v>34472</v>
      </c>
      <c r="H57" s="116" t="str">
        <f t="shared" si="9"/>
        <v>-</v>
      </c>
      <c r="I57" s="115">
        <v>0</v>
      </c>
      <c r="J57" s="116">
        <f t="shared" si="9"/>
        <v>-1</v>
      </c>
      <c r="K57" s="115">
        <v>37200</v>
      </c>
      <c r="L57" s="116" t="str">
        <f t="shared" si="10"/>
        <v>-</v>
      </c>
      <c r="M57" s="115">
        <v>0</v>
      </c>
      <c r="N57" s="116">
        <f t="shared" si="11"/>
        <v>-1</v>
      </c>
      <c r="O57" s="116">
        <f t="shared" si="13"/>
        <v>-1</v>
      </c>
    </row>
    <row r="58" spans="1:16" x14ac:dyDescent="0.25">
      <c r="A58" s="1">
        <v>6</v>
      </c>
      <c r="B58" s="114" t="s">
        <v>81</v>
      </c>
      <c r="C58" s="115">
        <v>53001</v>
      </c>
      <c r="D58" s="116">
        <v>-1.0880113466706476E-2</v>
      </c>
      <c r="E58" s="115">
        <v>0</v>
      </c>
      <c r="F58" s="116">
        <f t="shared" si="9"/>
        <v>-1</v>
      </c>
      <c r="G58" s="115">
        <v>13550</v>
      </c>
      <c r="H58" s="116" t="str">
        <f t="shared" si="9"/>
        <v>-</v>
      </c>
      <c r="I58" s="115">
        <v>0</v>
      </c>
      <c r="J58" s="116">
        <f t="shared" si="9"/>
        <v>-1</v>
      </c>
      <c r="K58" s="115">
        <v>58168</v>
      </c>
      <c r="L58" s="116" t="str">
        <f t="shared" si="10"/>
        <v>-</v>
      </c>
      <c r="M58" s="115">
        <v>0</v>
      </c>
      <c r="N58" s="116">
        <f t="shared" si="11"/>
        <v>-1</v>
      </c>
      <c r="O58" s="116">
        <f t="shared" si="13"/>
        <v>-1</v>
      </c>
    </row>
    <row r="59" spans="1:16" x14ac:dyDescent="0.25">
      <c r="A59" s="1">
        <v>7</v>
      </c>
      <c r="B59" s="114" t="s">
        <v>83</v>
      </c>
      <c r="C59" s="115">
        <v>70044</v>
      </c>
      <c r="D59" s="116">
        <v>8.0842527582748236E-2</v>
      </c>
      <c r="E59" s="115">
        <v>0</v>
      </c>
      <c r="F59" s="116">
        <f t="shared" si="9"/>
        <v>-1</v>
      </c>
      <c r="G59" s="115">
        <v>5666</v>
      </c>
      <c r="H59" s="116" t="str">
        <f t="shared" si="9"/>
        <v>-</v>
      </c>
      <c r="I59" s="115">
        <v>0</v>
      </c>
      <c r="J59" s="116">
        <f t="shared" si="9"/>
        <v>-1</v>
      </c>
      <c r="K59" s="115">
        <v>126864</v>
      </c>
      <c r="L59" s="116" t="str">
        <f t="shared" si="10"/>
        <v>-</v>
      </c>
      <c r="M59" s="115">
        <v>0</v>
      </c>
      <c r="N59" s="116">
        <f t="shared" si="11"/>
        <v>-1</v>
      </c>
      <c r="O59" s="116">
        <f t="shared" si="13"/>
        <v>-1</v>
      </c>
    </row>
    <row r="60" spans="1:16" x14ac:dyDescent="0.25">
      <c r="A60" s="1">
        <v>8</v>
      </c>
      <c r="B60" s="114" t="s">
        <v>85</v>
      </c>
      <c r="C60" s="115">
        <v>83986</v>
      </c>
      <c r="D60" s="116">
        <v>0.10335133146783315</v>
      </c>
      <c r="E60" s="115">
        <v>25709</v>
      </c>
      <c r="F60" s="116">
        <f t="shared" si="9"/>
        <v>-0.69388945776677069</v>
      </c>
      <c r="G60" s="115">
        <v>31673</v>
      </c>
      <c r="H60" s="116">
        <f t="shared" si="9"/>
        <v>0.2319810183204325</v>
      </c>
      <c r="I60" s="115">
        <v>0</v>
      </c>
      <c r="J60" s="116">
        <f t="shared" si="9"/>
        <v>-1</v>
      </c>
      <c r="K60" s="115">
        <v>64414</v>
      </c>
      <c r="L60" s="116" t="str">
        <f t="shared" si="10"/>
        <v>-</v>
      </c>
      <c r="M60" s="115">
        <v>0</v>
      </c>
      <c r="N60" s="116">
        <f t="shared" si="11"/>
        <v>-1</v>
      </c>
      <c r="O60" s="116">
        <f t="shared" si="13"/>
        <v>-1</v>
      </c>
    </row>
    <row r="61" spans="1:16" x14ac:dyDescent="0.25">
      <c r="A61" s="1">
        <v>9</v>
      </c>
      <c r="B61" s="114" t="s">
        <v>87</v>
      </c>
      <c r="C61" s="115">
        <v>57977</v>
      </c>
      <c r="D61" s="116">
        <v>6.8050770959600548E-2</v>
      </c>
      <c r="E61" s="115">
        <v>0</v>
      </c>
      <c r="F61" s="116">
        <f t="shared" si="9"/>
        <v>-1</v>
      </c>
      <c r="G61" s="115">
        <v>39763</v>
      </c>
      <c r="H61" s="116" t="str">
        <f t="shared" si="9"/>
        <v>-</v>
      </c>
      <c r="I61" s="115">
        <v>0</v>
      </c>
      <c r="J61" s="116">
        <f t="shared" si="9"/>
        <v>-1</v>
      </c>
      <c r="K61" s="115">
        <v>63598</v>
      </c>
      <c r="L61" s="116" t="str">
        <f t="shared" si="10"/>
        <v>-</v>
      </c>
      <c r="M61" s="115">
        <v>0</v>
      </c>
      <c r="N61" s="116">
        <f t="shared" si="11"/>
        <v>-1</v>
      </c>
      <c r="O61" s="116">
        <f t="shared" si="13"/>
        <v>-1</v>
      </c>
    </row>
    <row r="62" spans="1:16" x14ac:dyDescent="0.25">
      <c r="A62" s="1">
        <v>10</v>
      </c>
      <c r="B62" s="114" t="s">
        <v>89</v>
      </c>
      <c r="C62" s="115">
        <v>67659</v>
      </c>
      <c r="D62" s="116">
        <v>-1.3932813524739518E-2</v>
      </c>
      <c r="E62" s="115">
        <v>0</v>
      </c>
      <c r="F62" s="116">
        <f t="shared" si="9"/>
        <v>-1</v>
      </c>
      <c r="G62" s="115">
        <v>60215</v>
      </c>
      <c r="H62" s="116" t="str">
        <f t="shared" si="9"/>
        <v>-</v>
      </c>
      <c r="I62" s="115">
        <v>0</v>
      </c>
      <c r="J62" s="116">
        <f t="shared" si="9"/>
        <v>-1</v>
      </c>
      <c r="K62" s="115">
        <v>97611</v>
      </c>
      <c r="L62" s="116" t="str">
        <f t="shared" si="10"/>
        <v>-</v>
      </c>
      <c r="M62" s="115">
        <v>0</v>
      </c>
      <c r="N62" s="116">
        <f>IFERROR(M62/K62-1,"-")</f>
        <v>-1</v>
      </c>
      <c r="O62" s="116">
        <f t="shared" si="13"/>
        <v>-1</v>
      </c>
    </row>
    <row r="63" spans="1:16" x14ac:dyDescent="0.25">
      <c r="A63" s="1">
        <v>11</v>
      </c>
      <c r="B63" s="114" t="s">
        <v>91</v>
      </c>
      <c r="C63" s="115">
        <v>56312</v>
      </c>
      <c r="D63" s="116">
        <v>-5.3595737886758199E-2</v>
      </c>
      <c r="E63" s="115">
        <v>13916</v>
      </c>
      <c r="F63" s="116">
        <f t="shared" si="9"/>
        <v>-0.75287682909504194</v>
      </c>
      <c r="G63" s="115">
        <v>0</v>
      </c>
      <c r="H63" s="116">
        <f t="shared" si="9"/>
        <v>-1</v>
      </c>
      <c r="I63" s="115">
        <v>0</v>
      </c>
      <c r="J63" s="116" t="str">
        <f t="shared" si="9"/>
        <v>-</v>
      </c>
      <c r="K63" s="115">
        <v>65764</v>
      </c>
      <c r="L63" s="116" t="str">
        <f t="shared" si="10"/>
        <v>-</v>
      </c>
      <c r="M63" s="115"/>
      <c r="N63" s="116">
        <f>IFERROR(M63/K63-1,"-")</f>
        <v>-1</v>
      </c>
      <c r="O63" s="116">
        <f t="shared" si="13"/>
        <v>-1</v>
      </c>
    </row>
    <row r="64" spans="1:16" x14ac:dyDescent="0.25">
      <c r="A64" s="1">
        <v>12</v>
      </c>
      <c r="B64" s="114" t="s">
        <v>93</v>
      </c>
      <c r="C64" s="115">
        <v>58187</v>
      </c>
      <c r="D64" s="116">
        <v>1.4771538193233402E-2</v>
      </c>
      <c r="E64" s="115">
        <v>61275</v>
      </c>
      <c r="F64" s="116">
        <f t="shared" si="9"/>
        <v>5.3070273428772685E-2</v>
      </c>
      <c r="G64" s="115">
        <v>0</v>
      </c>
      <c r="H64" s="116">
        <f t="shared" si="9"/>
        <v>-1</v>
      </c>
      <c r="I64" s="115">
        <v>0</v>
      </c>
      <c r="J64" s="116" t="str">
        <f t="shared" si="9"/>
        <v>-</v>
      </c>
      <c r="K64" s="115">
        <v>57860</v>
      </c>
      <c r="L64" s="116" t="str">
        <f t="shared" si="10"/>
        <v>-</v>
      </c>
      <c r="M64" s="115"/>
      <c r="N64" s="116">
        <f>IFERROR(M64/K64-1,"-")</f>
        <v>-1</v>
      </c>
      <c r="O64" s="116">
        <f t="shared" si="13"/>
        <v>-1</v>
      </c>
    </row>
    <row r="65" spans="1:16" ht="15.75" x14ac:dyDescent="0.25">
      <c r="B65" s="117" t="s">
        <v>30</v>
      </c>
      <c r="C65" s="118">
        <v>730377</v>
      </c>
      <c r="D65" s="119">
        <v>-4.9463549475262325E-2</v>
      </c>
      <c r="E65" s="118">
        <v>0</v>
      </c>
      <c r="F65" s="119">
        <f t="shared" si="9"/>
        <v>-1</v>
      </c>
      <c r="G65" s="118">
        <v>0</v>
      </c>
      <c r="H65" s="119" t="str">
        <f t="shared" si="9"/>
        <v>-</v>
      </c>
      <c r="I65" s="118">
        <v>0</v>
      </c>
      <c r="J65" s="119" t="str">
        <f t="shared" si="9"/>
        <v>-</v>
      </c>
      <c r="K65" s="118">
        <v>0</v>
      </c>
      <c r="L65" s="119" t="str">
        <f t="shared" si="10"/>
        <v>-</v>
      </c>
      <c r="M65" s="118">
        <v>0</v>
      </c>
      <c r="N65" s="119">
        <v>-1</v>
      </c>
      <c r="O65" s="119">
        <v>-1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67" t="s">
        <v>291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v>2019</v>
      </c>
      <c r="D73" s="296"/>
      <c r="E73" s="297" t="s">
        <v>286</v>
      </c>
      <c r="F73" s="296"/>
      <c r="G73" s="297" t="s">
        <v>287</v>
      </c>
      <c r="H73" s="296"/>
      <c r="I73" s="297" t="s">
        <v>288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1:16" x14ac:dyDescent="0.25">
      <c r="A75" s="1">
        <v>1</v>
      </c>
      <c r="B75" s="114" t="s">
        <v>71</v>
      </c>
      <c r="C75" s="115">
        <v>8145</v>
      </c>
      <c r="D75" s="116">
        <v>-7.6949229374433381E-2</v>
      </c>
      <c r="E75" s="115">
        <v>6633</v>
      </c>
      <c r="F75" s="116">
        <f t="shared" ref="F75:J87" si="14">IFERROR(E75/C75-1,"-")</f>
        <v>-0.18563535911602214</v>
      </c>
      <c r="G75" s="115">
        <v>0</v>
      </c>
      <c r="H75" s="116">
        <f t="shared" si="14"/>
        <v>-1</v>
      </c>
      <c r="I75" s="115">
        <v>0</v>
      </c>
      <c r="J75" s="116" t="str">
        <f t="shared" si="14"/>
        <v>-</v>
      </c>
      <c r="K75" s="115">
        <v>0</v>
      </c>
      <c r="L75" s="116" t="str">
        <f t="shared" ref="L75:L87" si="15">IFERROR(K75/I75-1,"-")</f>
        <v>-</v>
      </c>
      <c r="M75" s="115">
        <v>0</v>
      </c>
      <c r="N75" s="116" t="str">
        <f t="shared" ref="N75:N83" si="16">IFERROR(M75/K75-1,"-")</f>
        <v>-</v>
      </c>
      <c r="O75" s="116">
        <f t="shared" ref="O75" si="17">IFERROR(M75/C75-1,"-")</f>
        <v>-1</v>
      </c>
    </row>
    <row r="76" spans="1:16" x14ac:dyDescent="0.25">
      <c r="A76" s="1">
        <v>2</v>
      </c>
      <c r="B76" s="114" t="s">
        <v>73</v>
      </c>
      <c r="C76" s="115">
        <v>7663</v>
      </c>
      <c r="D76" s="116">
        <v>-9.3993851974462084E-2</v>
      </c>
      <c r="E76" s="115">
        <v>6152</v>
      </c>
      <c r="F76" s="116">
        <f t="shared" si="14"/>
        <v>-0.19718126060289709</v>
      </c>
      <c r="G76" s="115">
        <v>0</v>
      </c>
      <c r="H76" s="116">
        <f t="shared" si="14"/>
        <v>-1</v>
      </c>
      <c r="I76" s="115">
        <v>0</v>
      </c>
      <c r="J76" s="116" t="str">
        <f t="shared" si="14"/>
        <v>-</v>
      </c>
      <c r="K76" s="115">
        <v>0</v>
      </c>
      <c r="L76" s="116" t="str">
        <f t="shared" si="15"/>
        <v>-</v>
      </c>
      <c r="M76" s="115">
        <v>0</v>
      </c>
      <c r="N76" s="116" t="str">
        <f t="shared" si="16"/>
        <v>-</v>
      </c>
      <c r="O76" s="116">
        <f>IFERROR(M76/C76-1,"-")</f>
        <v>-1</v>
      </c>
    </row>
    <row r="77" spans="1:16" x14ac:dyDescent="0.25">
      <c r="A77" s="1">
        <v>3</v>
      </c>
      <c r="B77" s="114" t="s">
        <v>75</v>
      </c>
      <c r="C77" s="115">
        <v>7918</v>
      </c>
      <c r="D77" s="116">
        <v>-0.13445561871447309</v>
      </c>
      <c r="E77" s="115">
        <v>2876</v>
      </c>
      <c r="F77" s="116">
        <f t="shared" si="14"/>
        <v>-0.63677696387976757</v>
      </c>
      <c r="G77" s="115">
        <v>0</v>
      </c>
      <c r="H77" s="116">
        <f t="shared" si="14"/>
        <v>-1</v>
      </c>
      <c r="I77" s="115">
        <v>0</v>
      </c>
      <c r="J77" s="116" t="str">
        <f t="shared" si="14"/>
        <v>-</v>
      </c>
      <c r="K77" s="115">
        <v>0</v>
      </c>
      <c r="L77" s="116" t="str">
        <f t="shared" si="15"/>
        <v>-</v>
      </c>
      <c r="M77" s="115">
        <v>0</v>
      </c>
      <c r="N77" s="116" t="str">
        <f t="shared" si="16"/>
        <v>-</v>
      </c>
      <c r="O77" s="116">
        <f t="shared" ref="O77:O86" si="18">IFERROR(M77/C77-1,"-")</f>
        <v>-1</v>
      </c>
    </row>
    <row r="78" spans="1:16" x14ac:dyDescent="0.25">
      <c r="A78" s="1">
        <v>4</v>
      </c>
      <c r="B78" s="114" t="s">
        <v>77</v>
      </c>
      <c r="C78" s="115">
        <v>8163</v>
      </c>
      <c r="D78" s="116">
        <v>-7.1013997951519303E-2</v>
      </c>
      <c r="E78" s="115">
        <v>0</v>
      </c>
      <c r="F78" s="116">
        <f t="shared" si="14"/>
        <v>-1</v>
      </c>
      <c r="G78" s="115">
        <v>0</v>
      </c>
      <c r="H78" s="116" t="str">
        <f t="shared" si="14"/>
        <v>-</v>
      </c>
      <c r="I78" s="115">
        <v>0</v>
      </c>
      <c r="J78" s="116" t="str">
        <f t="shared" si="14"/>
        <v>-</v>
      </c>
      <c r="K78" s="115">
        <v>0</v>
      </c>
      <c r="L78" s="116" t="str">
        <f t="shared" si="15"/>
        <v>-</v>
      </c>
      <c r="M78" s="115">
        <v>0</v>
      </c>
      <c r="N78" s="116" t="str">
        <f t="shared" si="16"/>
        <v>-</v>
      </c>
      <c r="O78" s="116">
        <f t="shared" si="18"/>
        <v>-1</v>
      </c>
    </row>
    <row r="79" spans="1:16" x14ac:dyDescent="0.25">
      <c r="A79" s="1">
        <v>5</v>
      </c>
      <c r="B79" s="114" t="s">
        <v>79</v>
      </c>
      <c r="C79" s="115">
        <v>6519</v>
      </c>
      <c r="D79" s="116">
        <v>-0.1591641945053528</v>
      </c>
      <c r="E79" s="115">
        <v>0</v>
      </c>
      <c r="F79" s="116">
        <f t="shared" si="14"/>
        <v>-1</v>
      </c>
      <c r="G79" s="115">
        <v>0</v>
      </c>
      <c r="H79" s="116" t="str">
        <f t="shared" si="14"/>
        <v>-</v>
      </c>
      <c r="I79" s="115">
        <v>0</v>
      </c>
      <c r="J79" s="116" t="str">
        <f t="shared" si="14"/>
        <v>-</v>
      </c>
      <c r="K79" s="115">
        <v>0</v>
      </c>
      <c r="L79" s="116" t="str">
        <f t="shared" si="15"/>
        <v>-</v>
      </c>
      <c r="M79" s="115">
        <v>0</v>
      </c>
      <c r="N79" s="116" t="str">
        <f t="shared" si="16"/>
        <v>-</v>
      </c>
      <c r="O79" s="116">
        <f t="shared" si="18"/>
        <v>-1</v>
      </c>
    </row>
    <row r="80" spans="1:16" x14ac:dyDescent="0.25">
      <c r="A80" s="1">
        <v>6</v>
      </c>
      <c r="B80" s="114" t="s">
        <v>81</v>
      </c>
      <c r="C80" s="115">
        <v>8508</v>
      </c>
      <c r="D80" s="116">
        <v>-4.2969628796400428E-2</v>
      </c>
      <c r="E80" s="115">
        <v>0</v>
      </c>
      <c r="F80" s="116">
        <f t="shared" si="14"/>
        <v>-1</v>
      </c>
      <c r="G80" s="115">
        <v>0</v>
      </c>
      <c r="H80" s="116" t="str">
        <f t="shared" si="14"/>
        <v>-</v>
      </c>
      <c r="I80" s="115">
        <v>0</v>
      </c>
      <c r="J80" s="116" t="str">
        <f t="shared" si="14"/>
        <v>-</v>
      </c>
      <c r="K80" s="115">
        <v>0</v>
      </c>
      <c r="L80" s="116" t="str">
        <f t="shared" si="15"/>
        <v>-</v>
      </c>
      <c r="M80" s="115">
        <v>0</v>
      </c>
      <c r="N80" s="116" t="str">
        <f t="shared" si="16"/>
        <v>-</v>
      </c>
      <c r="O80" s="116">
        <f t="shared" si="18"/>
        <v>-1</v>
      </c>
    </row>
    <row r="81" spans="1:15" x14ac:dyDescent="0.25">
      <c r="A81" s="1">
        <v>7</v>
      </c>
      <c r="B81" s="114" t="s">
        <v>83</v>
      </c>
      <c r="C81" s="115">
        <v>9100</v>
      </c>
      <c r="D81" s="116">
        <v>-0.10670462353980559</v>
      </c>
      <c r="E81" s="115">
        <v>0</v>
      </c>
      <c r="F81" s="116">
        <f t="shared" si="14"/>
        <v>-1</v>
      </c>
      <c r="G81" s="115">
        <v>0</v>
      </c>
      <c r="H81" s="116" t="str">
        <f t="shared" si="14"/>
        <v>-</v>
      </c>
      <c r="I81" s="115">
        <v>0</v>
      </c>
      <c r="J81" s="116" t="str">
        <f t="shared" si="14"/>
        <v>-</v>
      </c>
      <c r="K81" s="115">
        <v>0</v>
      </c>
      <c r="L81" s="116" t="str">
        <f t="shared" si="15"/>
        <v>-</v>
      </c>
      <c r="M81" s="115">
        <v>0</v>
      </c>
      <c r="N81" s="116" t="str">
        <f t="shared" si="16"/>
        <v>-</v>
      </c>
      <c r="O81" s="116">
        <f t="shared" si="18"/>
        <v>-1</v>
      </c>
    </row>
    <row r="82" spans="1:15" x14ac:dyDescent="0.25">
      <c r="A82" s="1">
        <v>8</v>
      </c>
      <c r="B82" s="114" t="s">
        <v>85</v>
      </c>
      <c r="C82" s="115">
        <v>9492</v>
      </c>
      <c r="D82" s="116">
        <v>-3.8784810126582303E-2</v>
      </c>
      <c r="E82" s="115">
        <v>0</v>
      </c>
      <c r="F82" s="116">
        <f t="shared" si="14"/>
        <v>-1</v>
      </c>
      <c r="G82" s="115">
        <v>0</v>
      </c>
      <c r="H82" s="116" t="str">
        <f t="shared" si="14"/>
        <v>-</v>
      </c>
      <c r="I82" s="115">
        <v>0</v>
      </c>
      <c r="J82" s="116" t="str">
        <f t="shared" si="14"/>
        <v>-</v>
      </c>
      <c r="K82" s="115">
        <v>0</v>
      </c>
      <c r="L82" s="116" t="str">
        <f t="shared" si="15"/>
        <v>-</v>
      </c>
      <c r="M82" s="115">
        <v>0</v>
      </c>
      <c r="N82" s="116" t="str">
        <f t="shared" si="16"/>
        <v>-</v>
      </c>
      <c r="O82" s="116">
        <f t="shared" si="18"/>
        <v>-1</v>
      </c>
    </row>
    <row r="83" spans="1:15" x14ac:dyDescent="0.25">
      <c r="A83" s="1">
        <v>9</v>
      </c>
      <c r="B83" s="114" t="s">
        <v>87</v>
      </c>
      <c r="C83" s="115">
        <v>8002</v>
      </c>
      <c r="D83" s="116">
        <v>-2.4027320404927388E-2</v>
      </c>
      <c r="E83" s="115">
        <v>0</v>
      </c>
      <c r="F83" s="116">
        <f t="shared" si="14"/>
        <v>-1</v>
      </c>
      <c r="G83" s="115">
        <v>0</v>
      </c>
      <c r="H83" s="116" t="str">
        <f t="shared" si="14"/>
        <v>-</v>
      </c>
      <c r="I83" s="115">
        <v>0</v>
      </c>
      <c r="J83" s="116" t="str">
        <f t="shared" si="14"/>
        <v>-</v>
      </c>
      <c r="K83" s="115">
        <v>0</v>
      </c>
      <c r="L83" s="116" t="str">
        <f t="shared" si="15"/>
        <v>-</v>
      </c>
      <c r="M83" s="115">
        <v>0</v>
      </c>
      <c r="N83" s="116" t="str">
        <f t="shared" si="16"/>
        <v>-</v>
      </c>
      <c r="O83" s="116">
        <f t="shared" si="18"/>
        <v>-1</v>
      </c>
    </row>
    <row r="84" spans="1:15" x14ac:dyDescent="0.25">
      <c r="A84" s="1">
        <v>10</v>
      </c>
      <c r="B84" s="114" t="s">
        <v>89</v>
      </c>
      <c r="C84" s="115">
        <v>5442</v>
      </c>
      <c r="D84" s="116">
        <v>-0.36940903823870219</v>
      </c>
      <c r="E84" s="115">
        <v>0</v>
      </c>
      <c r="F84" s="116">
        <f t="shared" si="14"/>
        <v>-1</v>
      </c>
      <c r="G84" s="115">
        <v>0</v>
      </c>
      <c r="H84" s="116" t="str">
        <f t="shared" si="14"/>
        <v>-</v>
      </c>
      <c r="I84" s="115">
        <v>0</v>
      </c>
      <c r="J84" s="116" t="str">
        <f t="shared" si="14"/>
        <v>-</v>
      </c>
      <c r="K84" s="115">
        <v>0</v>
      </c>
      <c r="L84" s="116" t="str">
        <f t="shared" si="15"/>
        <v>-</v>
      </c>
      <c r="M84" s="115">
        <v>0</v>
      </c>
      <c r="N84" s="116" t="str">
        <f>IFERROR(M84/K84-1,"-")</f>
        <v>-</v>
      </c>
      <c r="O84" s="116">
        <f t="shared" si="18"/>
        <v>-1</v>
      </c>
    </row>
    <row r="85" spans="1:15" x14ac:dyDescent="0.25">
      <c r="A85" s="1">
        <v>11</v>
      </c>
      <c r="B85" s="114" t="s">
        <v>91</v>
      </c>
      <c r="C85" s="115">
        <v>6433</v>
      </c>
      <c r="D85" s="116">
        <v>-0.21057798502883784</v>
      </c>
      <c r="E85" s="115">
        <v>0</v>
      </c>
      <c r="F85" s="116">
        <f t="shared" si="14"/>
        <v>-1</v>
      </c>
      <c r="G85" s="115">
        <v>0</v>
      </c>
      <c r="H85" s="116" t="str">
        <f t="shared" si="14"/>
        <v>-</v>
      </c>
      <c r="I85" s="115">
        <v>0</v>
      </c>
      <c r="J85" s="116" t="str">
        <f t="shared" si="14"/>
        <v>-</v>
      </c>
      <c r="K85" s="115">
        <v>0</v>
      </c>
      <c r="L85" s="116" t="str">
        <f t="shared" si="15"/>
        <v>-</v>
      </c>
      <c r="M85" s="115"/>
      <c r="N85" s="116" t="str">
        <f>IFERROR(M85/K85-1,"-")</f>
        <v>-</v>
      </c>
      <c r="O85" s="116">
        <f t="shared" si="18"/>
        <v>-1</v>
      </c>
    </row>
    <row r="86" spans="1:15" x14ac:dyDescent="0.25">
      <c r="A86" s="1">
        <v>12</v>
      </c>
      <c r="B86" s="114" t="s">
        <v>93</v>
      </c>
      <c r="C86" s="115">
        <v>6270</v>
      </c>
      <c r="D86" s="116">
        <v>-0.23981571290009696</v>
      </c>
      <c r="E86" s="115">
        <v>0</v>
      </c>
      <c r="F86" s="116">
        <f t="shared" si="14"/>
        <v>-1</v>
      </c>
      <c r="G86" s="115">
        <v>0</v>
      </c>
      <c r="H86" s="116" t="str">
        <f t="shared" si="14"/>
        <v>-</v>
      </c>
      <c r="I86" s="115">
        <v>0</v>
      </c>
      <c r="J86" s="116" t="str">
        <f t="shared" si="14"/>
        <v>-</v>
      </c>
      <c r="K86" s="115">
        <v>8171</v>
      </c>
      <c r="L86" s="116" t="str">
        <f t="shared" si="15"/>
        <v>-</v>
      </c>
      <c r="M86" s="115"/>
      <c r="N86" s="116">
        <f>IFERROR(M86/K86-1,"-")</f>
        <v>-1</v>
      </c>
      <c r="O86" s="116">
        <f t="shared" si="18"/>
        <v>-1</v>
      </c>
    </row>
    <row r="87" spans="1:15" ht="15.75" x14ac:dyDescent="0.25">
      <c r="B87" s="117" t="s">
        <v>30</v>
      </c>
      <c r="C87" s="118">
        <v>91655</v>
      </c>
      <c r="D87" s="119">
        <v>-0.12832388633164682</v>
      </c>
      <c r="E87" s="118">
        <v>0</v>
      </c>
      <c r="F87" s="119">
        <f t="shared" si="14"/>
        <v>-1</v>
      </c>
      <c r="G87" s="118">
        <v>0</v>
      </c>
      <c r="H87" s="119" t="str">
        <f t="shared" si="14"/>
        <v>-</v>
      </c>
      <c r="I87" s="118">
        <v>0</v>
      </c>
      <c r="J87" s="119" t="str">
        <f t="shared" si="14"/>
        <v>-</v>
      </c>
      <c r="K87" s="118">
        <v>0</v>
      </c>
      <c r="L87" s="119" t="str">
        <f t="shared" si="15"/>
        <v>-</v>
      </c>
      <c r="M87" s="118">
        <v>0</v>
      </c>
      <c r="N87" s="119" t="s">
        <v>231</v>
      </c>
      <c r="O87" s="119">
        <v>-1</v>
      </c>
    </row>
    <row r="88" spans="1:15" ht="6" customHeight="1" x14ac:dyDescent="0.25"/>
    <row r="89" spans="1:15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</sheetData>
  <mergeCells count="32"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F8E7-F7E3-4A7C-B197-1BE1D25FC721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4" ht="6" customHeight="1" x14ac:dyDescent="0.25"/>
    <row r="6" spans="1:14" s="144" customFormat="1" ht="72" customHeight="1" x14ac:dyDescent="0.25">
      <c r="B6" s="145"/>
      <c r="C6" s="172" t="s">
        <v>292</v>
      </c>
      <c r="D6" s="172" t="s">
        <v>226</v>
      </c>
      <c r="E6" s="172" t="s">
        <v>237</v>
      </c>
      <c r="F6" s="172" t="s">
        <v>228</v>
      </c>
      <c r="G6" s="172" t="s">
        <v>229</v>
      </c>
      <c r="H6" s="172" t="s">
        <v>230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3014621</v>
      </c>
      <c r="D8" s="176">
        <v>2848678</v>
      </c>
      <c r="E8" s="176">
        <v>385368</v>
      </c>
      <c r="F8" s="176">
        <v>2809781</v>
      </c>
      <c r="G8" s="176">
        <v>3055908</v>
      </c>
      <c r="H8" s="176">
        <v>3165719</v>
      </c>
      <c r="I8" s="177">
        <f>IFERROR(H8/G8-1,"-")</f>
        <v>3.5934000630909013E-2</v>
      </c>
      <c r="J8" s="177">
        <f>IFERROR(H8/D8-1,"-")</f>
        <v>0.11129408097370086</v>
      </c>
      <c r="K8" s="176">
        <f>H8-G8</f>
        <v>109811</v>
      </c>
      <c r="L8" s="176">
        <f>H8-D8</f>
        <v>317041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347190</v>
      </c>
      <c r="D9" s="158">
        <v>348745</v>
      </c>
      <c r="E9" s="158">
        <v>154044</v>
      </c>
      <c r="F9" s="158">
        <v>329359</v>
      </c>
      <c r="G9" s="158">
        <v>314595</v>
      </c>
      <c r="H9" s="158">
        <v>324649</v>
      </c>
      <c r="I9" s="159">
        <f>IFERROR(H9/G9-1,"-")</f>
        <v>3.1958549881593745E-2</v>
      </c>
      <c r="J9" s="160">
        <f t="shared" ref="J9:J20" si="0">IFERROR(H9/D9-1,"-")</f>
        <v>-6.9093463705572788E-2</v>
      </c>
      <c r="K9" s="158">
        <f t="shared" ref="K9:K19" si="1">H9-G9</f>
        <v>10054</v>
      </c>
      <c r="L9" s="158">
        <f t="shared" ref="L9:L20" si="2">H9-D9</f>
        <v>-24096</v>
      </c>
      <c r="M9" s="159">
        <f>H9/H$8</f>
        <v>0.10255142670590789</v>
      </c>
      <c r="N9" s="79"/>
    </row>
    <row r="10" spans="1:14" x14ac:dyDescent="0.25">
      <c r="A10" s="161" t="s">
        <v>103</v>
      </c>
      <c r="B10" s="162" t="s">
        <v>103</v>
      </c>
      <c r="C10" s="163">
        <v>1267408</v>
      </c>
      <c r="D10" s="163">
        <v>1155368</v>
      </c>
      <c r="E10" s="163">
        <v>490250</v>
      </c>
      <c r="F10" s="163">
        <v>1054198</v>
      </c>
      <c r="G10" s="163">
        <v>1156630</v>
      </c>
      <c r="H10" s="163">
        <v>1172318</v>
      </c>
      <c r="I10" s="164">
        <f>IFERROR(H10/G10-1,"-")</f>
        <v>1.3563542360132352E-2</v>
      </c>
      <c r="J10" s="165">
        <f t="shared" si="0"/>
        <v>1.4670650390178785E-2</v>
      </c>
      <c r="K10" s="163">
        <f t="shared" si="1"/>
        <v>15688</v>
      </c>
      <c r="L10" s="163">
        <f t="shared" si="2"/>
        <v>16950</v>
      </c>
      <c r="M10" s="164">
        <f>H10/H$8</f>
        <v>0.37031650629762147</v>
      </c>
      <c r="N10" s="79"/>
    </row>
    <row r="11" spans="1:14" x14ac:dyDescent="0.25">
      <c r="A11" s="161" t="s">
        <v>100</v>
      </c>
      <c r="B11" s="162" t="s">
        <v>100</v>
      </c>
      <c r="C11" s="163">
        <v>2807840</v>
      </c>
      <c r="D11" s="163">
        <v>2880489</v>
      </c>
      <c r="E11" s="163">
        <v>1022100</v>
      </c>
      <c r="F11" s="163">
        <v>2520975</v>
      </c>
      <c r="G11" s="163">
        <v>2581931</v>
      </c>
      <c r="H11" s="163">
        <v>2521726</v>
      </c>
      <c r="I11" s="164">
        <f>IFERROR(H11/G11-1,"-")</f>
        <v>-2.3317819105158066E-2</v>
      </c>
      <c r="J11" s="165">
        <f t="shared" si="0"/>
        <v>-0.1245493386713159</v>
      </c>
      <c r="K11" s="163">
        <f t="shared" si="1"/>
        <v>-60205</v>
      </c>
      <c r="L11" s="163">
        <f t="shared" si="2"/>
        <v>-358763</v>
      </c>
      <c r="M11" s="164">
        <f>H11/H$8</f>
        <v>0.79657291124070073</v>
      </c>
      <c r="N11" s="79"/>
    </row>
    <row r="12" spans="1:14" x14ac:dyDescent="0.25">
      <c r="A12" s="1"/>
      <c r="B12" s="157" t="s">
        <v>107</v>
      </c>
      <c r="C12" s="158">
        <v>2667431</v>
      </c>
      <c r="D12" s="158">
        <v>2499933</v>
      </c>
      <c r="E12" s="158">
        <v>231324</v>
      </c>
      <c r="F12" s="158">
        <v>2480422</v>
      </c>
      <c r="G12" s="158">
        <v>2741313</v>
      </c>
      <c r="H12" s="158">
        <v>2841070</v>
      </c>
      <c r="I12" s="159">
        <f>IFERROR(H12/G12-1,"-")</f>
        <v>3.6390226143457438E-2</v>
      </c>
      <c r="J12" s="160">
        <f t="shared" si="0"/>
        <v>0.13645845708664983</v>
      </c>
      <c r="K12" s="158">
        <f t="shared" si="1"/>
        <v>99757</v>
      </c>
      <c r="L12" s="158">
        <f t="shared" si="2"/>
        <v>341137</v>
      </c>
      <c r="M12" s="159">
        <f>H12/H$8</f>
        <v>0.89744857329409211</v>
      </c>
      <c r="N12" s="79"/>
    </row>
    <row r="13" spans="1:14" s="56" customFormat="1" x14ac:dyDescent="0.25">
      <c r="A13" s="161"/>
      <c r="B13" s="162" t="s">
        <v>110</v>
      </c>
      <c r="C13" s="163">
        <v>1210964</v>
      </c>
      <c r="D13" s="163">
        <v>1158077</v>
      </c>
      <c r="E13" s="163">
        <v>83174</v>
      </c>
      <c r="F13" s="163">
        <v>1232885</v>
      </c>
      <c r="G13" s="163">
        <v>1325573</v>
      </c>
      <c r="H13" s="163">
        <v>1342475</v>
      </c>
      <c r="I13" s="164">
        <f t="shared" ref="I13:I20" si="3">IFERROR(H13/G13-1,"-")</f>
        <v>1.2750712333458925E-2</v>
      </c>
      <c r="J13" s="165">
        <f t="shared" si="0"/>
        <v>0.15922775428576852</v>
      </c>
      <c r="K13" s="163">
        <f t="shared" si="1"/>
        <v>16902</v>
      </c>
      <c r="L13" s="163">
        <f t="shared" si="2"/>
        <v>184398</v>
      </c>
      <c r="M13" s="164">
        <f t="shared" ref="M13:M20" si="4">H13/H$8</f>
        <v>0.42406638112858408</v>
      </c>
      <c r="N13" s="166"/>
    </row>
    <row r="14" spans="1:14" s="56" customFormat="1" x14ac:dyDescent="0.25">
      <c r="A14" s="161"/>
      <c r="B14" s="162" t="s">
        <v>113</v>
      </c>
      <c r="C14" s="163">
        <v>454044</v>
      </c>
      <c r="D14" s="163">
        <v>360471</v>
      </c>
      <c r="E14" s="163">
        <v>10444</v>
      </c>
      <c r="F14" s="163">
        <v>256441</v>
      </c>
      <c r="G14" s="163">
        <v>302013</v>
      </c>
      <c r="H14" s="163">
        <v>324116</v>
      </c>
      <c r="I14" s="164">
        <f t="shared" si="3"/>
        <v>7.3185591348716716E-2</v>
      </c>
      <c r="J14" s="165">
        <f t="shared" si="0"/>
        <v>-0.10085416025144878</v>
      </c>
      <c r="K14" s="163">
        <f t="shared" si="1"/>
        <v>22103</v>
      </c>
      <c r="L14" s="163">
        <f t="shared" si="2"/>
        <v>-36355</v>
      </c>
      <c r="M14" s="164">
        <f t="shared" si="4"/>
        <v>0.1023830605306409</v>
      </c>
      <c r="N14" s="166"/>
    </row>
    <row r="15" spans="1:14" x14ac:dyDescent="0.25">
      <c r="A15" s="161"/>
      <c r="B15" s="162" t="s">
        <v>116</v>
      </c>
      <c r="C15" s="163">
        <v>106012</v>
      </c>
      <c r="D15" s="163">
        <v>102739</v>
      </c>
      <c r="E15" s="163">
        <v>35919</v>
      </c>
      <c r="F15" s="163">
        <v>129560</v>
      </c>
      <c r="G15" s="163">
        <v>162308</v>
      </c>
      <c r="H15" s="163">
        <v>162996</v>
      </c>
      <c r="I15" s="164">
        <f t="shared" si="3"/>
        <v>4.2388545234985919E-3</v>
      </c>
      <c r="J15" s="165">
        <f t="shared" si="0"/>
        <v>0.58650561130631984</v>
      </c>
      <c r="K15" s="163">
        <f t="shared" si="1"/>
        <v>688</v>
      </c>
      <c r="L15" s="163">
        <f t="shared" si="2"/>
        <v>60257</v>
      </c>
      <c r="M15" s="164">
        <f t="shared" si="4"/>
        <v>5.1487829463069845E-2</v>
      </c>
      <c r="N15" s="79"/>
    </row>
    <row r="16" spans="1:14" x14ac:dyDescent="0.25">
      <c r="A16" s="161"/>
      <c r="B16" s="162" t="s">
        <v>123</v>
      </c>
      <c r="C16" s="163">
        <v>109159</v>
      </c>
      <c r="D16" s="163">
        <v>97778</v>
      </c>
      <c r="E16" s="163">
        <v>2609</v>
      </c>
      <c r="F16" s="163">
        <v>100406</v>
      </c>
      <c r="G16" s="163">
        <v>126881</v>
      </c>
      <c r="H16" s="163">
        <v>137384</v>
      </c>
      <c r="I16" s="164">
        <f t="shared" si="3"/>
        <v>8.2778351368605119E-2</v>
      </c>
      <c r="J16" s="165">
        <f t="shared" si="0"/>
        <v>0.40506044304444755</v>
      </c>
      <c r="K16" s="163">
        <f t="shared" si="1"/>
        <v>10503</v>
      </c>
      <c r="L16" s="163">
        <f t="shared" si="2"/>
        <v>39606</v>
      </c>
      <c r="M16" s="164">
        <f t="shared" si="4"/>
        <v>4.3397408298083313E-2</v>
      </c>
      <c r="N16" s="79"/>
    </row>
    <row r="17" spans="1:14" x14ac:dyDescent="0.25">
      <c r="A17" s="161"/>
      <c r="B17" s="162" t="s">
        <v>119</v>
      </c>
      <c r="C17" s="163">
        <v>90449</v>
      </c>
      <c r="D17" s="163">
        <v>81111</v>
      </c>
      <c r="E17" s="163">
        <v>28253</v>
      </c>
      <c r="F17" s="163">
        <v>88293</v>
      </c>
      <c r="G17" s="163">
        <v>101995</v>
      </c>
      <c r="H17" s="163">
        <v>105772</v>
      </c>
      <c r="I17" s="164">
        <f t="shared" si="3"/>
        <v>3.7031227020932311E-2</v>
      </c>
      <c r="J17" s="165">
        <f t="shared" si="0"/>
        <v>0.30404014252074307</v>
      </c>
      <c r="K17" s="163">
        <f t="shared" si="1"/>
        <v>3777</v>
      </c>
      <c r="L17" s="163">
        <f t="shared" si="2"/>
        <v>24661</v>
      </c>
      <c r="M17" s="164">
        <f t="shared" si="4"/>
        <v>3.3411683096320297E-2</v>
      </c>
      <c r="N17" s="79"/>
    </row>
    <row r="18" spans="1:14" x14ac:dyDescent="0.25">
      <c r="A18" s="161"/>
      <c r="B18" s="162" t="s">
        <v>128</v>
      </c>
      <c r="C18" s="163">
        <v>38115</v>
      </c>
      <c r="D18" s="163">
        <v>40520</v>
      </c>
      <c r="E18" s="163">
        <v>289</v>
      </c>
      <c r="F18" s="163">
        <v>45582</v>
      </c>
      <c r="G18" s="163">
        <v>33793</v>
      </c>
      <c r="H18" s="163">
        <v>33913</v>
      </c>
      <c r="I18" s="164">
        <f t="shared" si="3"/>
        <v>3.5510312786670717E-3</v>
      </c>
      <c r="J18" s="165">
        <f t="shared" si="0"/>
        <v>-0.16305528134254688</v>
      </c>
      <c r="K18" s="163">
        <f t="shared" si="1"/>
        <v>120</v>
      </c>
      <c r="L18" s="163">
        <f t="shared" si="2"/>
        <v>-6607</v>
      </c>
      <c r="M18" s="164">
        <f t="shared" si="4"/>
        <v>1.0712574299866792E-2</v>
      </c>
      <c r="N18" s="79"/>
    </row>
    <row r="19" spans="1:14" x14ac:dyDescent="0.25">
      <c r="A19" s="161" t="s">
        <v>144</v>
      </c>
      <c r="B19" s="162" t="s">
        <v>131</v>
      </c>
      <c r="C19" s="163">
        <v>62961</v>
      </c>
      <c r="D19" s="163">
        <v>59957</v>
      </c>
      <c r="E19" s="163">
        <v>3908</v>
      </c>
      <c r="F19" s="163">
        <v>31890</v>
      </c>
      <c r="G19" s="163">
        <v>33236</v>
      </c>
      <c r="H19" s="163">
        <v>32445</v>
      </c>
      <c r="I19" s="164">
        <f t="shared" si="3"/>
        <v>-2.379949452401009E-2</v>
      </c>
      <c r="J19" s="165">
        <f t="shared" si="0"/>
        <v>-0.45886218456560535</v>
      </c>
      <c r="K19" s="163">
        <f t="shared" si="1"/>
        <v>-791</v>
      </c>
      <c r="L19" s="163">
        <f t="shared" si="2"/>
        <v>-27512</v>
      </c>
      <c r="M19" s="164">
        <f t="shared" si="4"/>
        <v>1.0248856578868813E-2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595727</v>
      </c>
      <c r="D20" s="169">
        <f t="shared" si="5"/>
        <v>599280</v>
      </c>
      <c r="E20" s="169">
        <f t="shared" si="5"/>
        <v>66728</v>
      </c>
      <c r="F20" s="169">
        <f t="shared" si="5"/>
        <v>595365</v>
      </c>
      <c r="G20" s="169">
        <f t="shared" si="5"/>
        <v>655514</v>
      </c>
      <c r="H20" s="169">
        <f t="shared" si="5"/>
        <v>701969</v>
      </c>
      <c r="I20" s="170">
        <f t="shared" si="3"/>
        <v>7.0868051635815554E-2</v>
      </c>
      <c r="J20" s="171">
        <f t="shared" si="0"/>
        <v>0.171353958083033</v>
      </c>
      <c r="K20" s="169">
        <f>H20-G20</f>
        <v>46455</v>
      </c>
      <c r="L20" s="169">
        <f t="shared" si="2"/>
        <v>102689</v>
      </c>
      <c r="M20" s="170">
        <f t="shared" si="4"/>
        <v>0.22174077989865809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1182091</v>
      </c>
      <c r="D22" s="176">
        <v>1159119</v>
      </c>
      <c r="E22" s="176">
        <v>137871</v>
      </c>
      <c r="F22" s="176">
        <v>1125132</v>
      </c>
      <c r="G22" s="176">
        <v>1207802</v>
      </c>
      <c r="H22" s="176">
        <v>1223794</v>
      </c>
      <c r="I22" s="177">
        <f>IFERROR(H22/G22-1,"-")</f>
        <v>1.3240580823677961E-2</v>
      </c>
      <c r="J22" s="177">
        <f>IFERROR(H22/D22-1,"-")</f>
        <v>5.5796686966566922E-2</v>
      </c>
      <c r="K22" s="176">
        <f>H22-G22</f>
        <v>15992</v>
      </c>
      <c r="L22" s="176">
        <f>H22-D22</f>
        <v>64675</v>
      </c>
      <c r="M22" s="177">
        <f>H22/H$8</f>
        <v>0.38657695139713916</v>
      </c>
      <c r="N22" s="79"/>
    </row>
    <row r="23" spans="1:14" x14ac:dyDescent="0.25">
      <c r="A23" s="161" t="s">
        <v>96</v>
      </c>
      <c r="B23" s="157" t="s">
        <v>97</v>
      </c>
      <c r="C23" s="158">
        <v>76444</v>
      </c>
      <c r="D23" s="158">
        <v>76048</v>
      </c>
      <c r="E23" s="158">
        <v>41506</v>
      </c>
      <c r="F23" s="158">
        <v>58177</v>
      </c>
      <c r="G23" s="158">
        <v>58380</v>
      </c>
      <c r="H23" s="158">
        <v>51466</v>
      </c>
      <c r="I23" s="159">
        <f>IFERROR(H23/G23-1,"-")</f>
        <v>-0.11843096951010623</v>
      </c>
      <c r="J23" s="160">
        <f t="shared" ref="J23:J34" si="6">IFERROR(H23/D23-1,"-")</f>
        <v>-0.32324321481169782</v>
      </c>
      <c r="K23" s="158">
        <f t="shared" ref="K23:K33" si="7">H23-G23</f>
        <v>-6914</v>
      </c>
      <c r="L23" s="158">
        <f t="shared" ref="L23:L34" si="8">H23-D23</f>
        <v>-24582</v>
      </c>
      <c r="M23" s="159">
        <f>H23/H$8</f>
        <v>1.6257286259456383E-2</v>
      </c>
      <c r="N23" s="79"/>
    </row>
    <row r="24" spans="1:14" x14ac:dyDescent="0.25">
      <c r="A24" s="161" t="s">
        <v>103</v>
      </c>
      <c r="B24" s="162" t="s">
        <v>103</v>
      </c>
      <c r="C24" s="163">
        <v>283767</v>
      </c>
      <c r="D24" s="163">
        <v>373111</v>
      </c>
      <c r="E24" s="163">
        <v>154119</v>
      </c>
      <c r="F24" s="163">
        <v>245937</v>
      </c>
      <c r="G24" s="163">
        <v>227528</v>
      </c>
      <c r="H24" s="163">
        <v>196116</v>
      </c>
      <c r="I24" s="164">
        <f>IFERROR(H24/G24-1,"-")</f>
        <v>-0.13805773355367257</v>
      </c>
      <c r="J24" s="165">
        <f t="shared" si="6"/>
        <v>-0.47437625800365035</v>
      </c>
      <c r="K24" s="163">
        <f t="shared" si="7"/>
        <v>-31412</v>
      </c>
      <c r="L24" s="163">
        <f t="shared" si="8"/>
        <v>-176995</v>
      </c>
      <c r="M24" s="164">
        <f>H24/H$8</f>
        <v>6.1949907746076012E-2</v>
      </c>
      <c r="N24" s="79"/>
    </row>
    <row r="25" spans="1:14" x14ac:dyDescent="0.25">
      <c r="A25" s="161" t="s">
        <v>100</v>
      </c>
      <c r="B25" s="162" t="s">
        <v>100</v>
      </c>
      <c r="C25" s="163">
        <v>482154</v>
      </c>
      <c r="D25" s="163">
        <v>538825</v>
      </c>
      <c r="E25" s="163">
        <v>175247</v>
      </c>
      <c r="F25" s="163">
        <v>559436</v>
      </c>
      <c r="G25" s="163">
        <v>487776</v>
      </c>
      <c r="H25" s="163">
        <v>456624</v>
      </c>
      <c r="I25" s="164">
        <f>IFERROR(H25/G25-1,"-")</f>
        <v>-6.386538083054516E-2</v>
      </c>
      <c r="J25" s="165">
        <f t="shared" si="6"/>
        <v>-0.15255602468333873</v>
      </c>
      <c r="K25" s="163">
        <f t="shared" si="7"/>
        <v>-31152</v>
      </c>
      <c r="L25" s="163">
        <f t="shared" si="8"/>
        <v>-82201</v>
      </c>
      <c r="M25" s="164">
        <f>H25/H$8</f>
        <v>0.1442402184148372</v>
      </c>
      <c r="N25" s="79"/>
    </row>
    <row r="26" spans="1:14" x14ac:dyDescent="0.25">
      <c r="A26" s="161"/>
      <c r="B26" s="157" t="s">
        <v>107</v>
      </c>
      <c r="C26" s="158">
        <v>1105647</v>
      </c>
      <c r="D26" s="158">
        <v>1083071</v>
      </c>
      <c r="E26" s="158">
        <v>96365</v>
      </c>
      <c r="F26" s="158">
        <v>1066955</v>
      </c>
      <c r="G26" s="158">
        <v>1149422</v>
      </c>
      <c r="H26" s="158">
        <v>1172328</v>
      </c>
      <c r="I26" s="159">
        <f>IFERROR(H26/G26-1,"-")</f>
        <v>1.9928276994872096E-2</v>
      </c>
      <c r="J26" s="160">
        <f t="shared" si="6"/>
        <v>8.2411033071700723E-2</v>
      </c>
      <c r="K26" s="158">
        <f t="shared" si="7"/>
        <v>22906</v>
      </c>
      <c r="L26" s="158">
        <f t="shared" si="8"/>
        <v>89257</v>
      </c>
      <c r="M26" s="159">
        <f>H26/H$8</f>
        <v>0.37031966513768277</v>
      </c>
      <c r="N26" s="79"/>
    </row>
    <row r="27" spans="1:14" s="56" customFormat="1" x14ac:dyDescent="0.25">
      <c r="A27" s="161"/>
      <c r="B27" s="162" t="s">
        <v>110</v>
      </c>
      <c r="C27" s="163">
        <v>532888</v>
      </c>
      <c r="D27" s="163">
        <v>521682</v>
      </c>
      <c r="E27" s="163">
        <v>35708</v>
      </c>
      <c r="F27" s="163">
        <v>572438</v>
      </c>
      <c r="G27" s="163">
        <v>604663</v>
      </c>
      <c r="H27" s="163">
        <v>615103</v>
      </c>
      <c r="I27" s="164">
        <f t="shared" ref="I27:I34" si="9">IFERROR(H27/G27-1,"-")</f>
        <v>1.7265815834605291E-2</v>
      </c>
      <c r="J27" s="165">
        <f t="shared" si="6"/>
        <v>0.17907652554621389</v>
      </c>
      <c r="K27" s="163">
        <f t="shared" si="7"/>
        <v>10440</v>
      </c>
      <c r="L27" s="163">
        <f t="shared" si="8"/>
        <v>93421</v>
      </c>
      <c r="M27" s="164">
        <f t="shared" ref="M27:M34" si="10">H27/H$8</f>
        <v>0.19430119982222049</v>
      </c>
      <c r="N27" s="166"/>
    </row>
    <row r="28" spans="1:14" s="56" customFormat="1" x14ac:dyDescent="0.25">
      <c r="A28" s="161"/>
      <c r="B28" s="162" t="s">
        <v>113</v>
      </c>
      <c r="C28" s="163">
        <v>185111</v>
      </c>
      <c r="D28" s="163">
        <v>161015</v>
      </c>
      <c r="E28" s="163">
        <v>4111</v>
      </c>
      <c r="F28" s="163">
        <v>119919</v>
      </c>
      <c r="G28" s="163">
        <v>130638</v>
      </c>
      <c r="H28" s="163">
        <v>135499</v>
      </c>
      <c r="I28" s="164">
        <f t="shared" si="9"/>
        <v>3.7209693963471624E-2</v>
      </c>
      <c r="J28" s="165">
        <f t="shared" si="6"/>
        <v>-0.15846970779119962</v>
      </c>
      <c r="K28" s="163">
        <f t="shared" si="7"/>
        <v>4861</v>
      </c>
      <c r="L28" s="163">
        <f t="shared" si="8"/>
        <v>-25516</v>
      </c>
      <c r="M28" s="164">
        <f t="shared" si="10"/>
        <v>4.2801966946529366E-2</v>
      </c>
      <c r="N28" s="166"/>
    </row>
    <row r="29" spans="1:14" x14ac:dyDescent="0.25">
      <c r="A29" s="161"/>
      <c r="B29" s="162" t="s">
        <v>116</v>
      </c>
      <c r="C29" s="163">
        <v>37397</v>
      </c>
      <c r="D29" s="163">
        <v>36634</v>
      </c>
      <c r="E29" s="163">
        <v>14907</v>
      </c>
      <c r="F29" s="163">
        <v>43770</v>
      </c>
      <c r="G29" s="163">
        <v>54486</v>
      </c>
      <c r="H29" s="163">
        <v>37926</v>
      </c>
      <c r="I29" s="164">
        <f t="shared" si="9"/>
        <v>-0.30393128510075984</v>
      </c>
      <c r="J29" s="165">
        <f t="shared" si="6"/>
        <v>3.5267784025768467E-2</v>
      </c>
      <c r="K29" s="163">
        <f t="shared" si="7"/>
        <v>-16560</v>
      </c>
      <c r="L29" s="163">
        <f t="shared" si="8"/>
        <v>1292</v>
      </c>
      <c r="M29" s="164">
        <f t="shared" si="10"/>
        <v>1.1980216816464127E-2</v>
      </c>
      <c r="N29" s="79"/>
    </row>
    <row r="30" spans="1:14" x14ac:dyDescent="0.25">
      <c r="A30" s="161"/>
      <c r="B30" s="162" t="s">
        <v>123</v>
      </c>
      <c r="C30" s="163">
        <v>47542</v>
      </c>
      <c r="D30" s="163">
        <v>48095</v>
      </c>
      <c r="E30" s="163">
        <v>873</v>
      </c>
      <c r="F30" s="163">
        <v>45028</v>
      </c>
      <c r="G30" s="163">
        <v>51497</v>
      </c>
      <c r="H30" s="163">
        <v>54475</v>
      </c>
      <c r="I30" s="164">
        <f t="shared" si="9"/>
        <v>5.7828611375419836E-2</v>
      </c>
      <c r="J30" s="165">
        <f t="shared" si="6"/>
        <v>0.13265412205010918</v>
      </c>
      <c r="K30" s="163">
        <f t="shared" si="7"/>
        <v>2978</v>
      </c>
      <c r="L30" s="163">
        <f t="shared" si="8"/>
        <v>6380</v>
      </c>
      <c r="M30" s="164">
        <f t="shared" si="10"/>
        <v>1.7207781233899787E-2</v>
      </c>
      <c r="N30" s="79"/>
    </row>
    <row r="31" spans="1:14" x14ac:dyDescent="0.25">
      <c r="A31" s="161"/>
      <c r="B31" s="162" t="s">
        <v>119</v>
      </c>
      <c r="C31" s="163">
        <v>46949</v>
      </c>
      <c r="D31" s="163">
        <v>40651</v>
      </c>
      <c r="E31" s="163">
        <v>15055</v>
      </c>
      <c r="F31" s="163">
        <v>49340</v>
      </c>
      <c r="G31" s="163">
        <v>53334</v>
      </c>
      <c r="H31" s="163">
        <v>56505</v>
      </c>
      <c r="I31" s="164">
        <f t="shared" si="9"/>
        <v>5.9455506806164848E-2</v>
      </c>
      <c r="J31" s="165">
        <f t="shared" si="6"/>
        <v>0.39000270596049291</v>
      </c>
      <c r="K31" s="163">
        <f t="shared" si="7"/>
        <v>3171</v>
      </c>
      <c r="L31" s="163">
        <f t="shared" si="8"/>
        <v>15854</v>
      </c>
      <c r="M31" s="164">
        <f t="shared" si="10"/>
        <v>1.7849025766342497E-2</v>
      </c>
      <c r="N31" s="79"/>
    </row>
    <row r="32" spans="1:14" x14ac:dyDescent="0.25">
      <c r="A32" s="161"/>
      <c r="B32" s="162" t="s">
        <v>128</v>
      </c>
      <c r="C32" s="163">
        <v>13660</v>
      </c>
      <c r="D32" s="163">
        <v>16600</v>
      </c>
      <c r="E32" s="163">
        <v>76</v>
      </c>
      <c r="F32" s="163">
        <v>16522</v>
      </c>
      <c r="G32" s="163">
        <v>13495</v>
      </c>
      <c r="H32" s="163">
        <v>14121</v>
      </c>
      <c r="I32" s="164">
        <f t="shared" si="9"/>
        <v>4.6387550944794409E-2</v>
      </c>
      <c r="J32" s="165">
        <f t="shared" si="6"/>
        <v>-0.14933734939759036</v>
      </c>
      <c r="K32" s="163">
        <f t="shared" si="7"/>
        <v>626</v>
      </c>
      <c r="L32" s="163">
        <f t="shared" si="8"/>
        <v>-2479</v>
      </c>
      <c r="M32" s="164">
        <f t="shared" si="10"/>
        <v>4.4605980505534448E-3</v>
      </c>
      <c r="N32" s="79"/>
    </row>
    <row r="33" spans="1:14" x14ac:dyDescent="0.25">
      <c r="A33" s="161" t="s">
        <v>144</v>
      </c>
      <c r="B33" s="162" t="s">
        <v>131</v>
      </c>
      <c r="C33" s="163">
        <v>17827</v>
      </c>
      <c r="D33" s="163">
        <v>21791</v>
      </c>
      <c r="E33" s="163">
        <v>932</v>
      </c>
      <c r="F33" s="163">
        <v>12360</v>
      </c>
      <c r="G33" s="163">
        <v>12009</v>
      </c>
      <c r="H33" s="163">
        <v>13301</v>
      </c>
      <c r="I33" s="164">
        <f t="shared" si="9"/>
        <v>0.10758597718377882</v>
      </c>
      <c r="J33" s="165">
        <f t="shared" si="6"/>
        <v>-0.38961038961038963</v>
      </c>
      <c r="K33" s="163">
        <f t="shared" si="7"/>
        <v>1292</v>
      </c>
      <c r="L33" s="163">
        <f t="shared" si="8"/>
        <v>-8490</v>
      </c>
      <c r="M33" s="164">
        <f t="shared" si="10"/>
        <v>4.2015731655273255E-3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224273</v>
      </c>
      <c r="D34" s="169">
        <f t="shared" si="11"/>
        <v>236603</v>
      </c>
      <c r="E34" s="169">
        <f t="shared" si="11"/>
        <v>24703</v>
      </c>
      <c r="F34" s="169">
        <f t="shared" si="11"/>
        <v>207578</v>
      </c>
      <c r="G34" s="169">
        <f t="shared" si="11"/>
        <v>229300</v>
      </c>
      <c r="H34" s="169">
        <f t="shared" si="11"/>
        <v>245398</v>
      </c>
      <c r="I34" s="170">
        <f t="shared" si="9"/>
        <v>7.0204971652856552E-2</v>
      </c>
      <c r="J34" s="171">
        <f t="shared" si="6"/>
        <v>3.7171971614899268E-2</v>
      </c>
      <c r="K34" s="169">
        <f>H34-G34</f>
        <v>16098</v>
      </c>
      <c r="L34" s="169">
        <f t="shared" si="8"/>
        <v>8795</v>
      </c>
      <c r="M34" s="170">
        <f t="shared" si="10"/>
        <v>7.751730333614576E-2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897627</v>
      </c>
      <c r="D36" s="176">
        <v>827986</v>
      </c>
      <c r="E36" s="176">
        <v>101639</v>
      </c>
      <c r="F36" s="176">
        <v>801936</v>
      </c>
      <c r="G36" s="176">
        <v>863416</v>
      </c>
      <c r="H36" s="176">
        <v>870321</v>
      </c>
      <c r="I36" s="177">
        <f>IFERROR(H36/G36-1,"-")</f>
        <v>7.997303733078942E-3</v>
      </c>
      <c r="J36" s="177">
        <f>IFERROR(H36/D36-1,"-")</f>
        <v>5.1130091571596648E-2</v>
      </c>
      <c r="K36" s="176">
        <f>H36-G36</f>
        <v>6905</v>
      </c>
      <c r="L36" s="176">
        <f>H36-D36</f>
        <v>42335</v>
      </c>
      <c r="M36" s="177">
        <f>H36/H$8</f>
        <v>0.27492048409855707</v>
      </c>
      <c r="N36" s="79"/>
    </row>
    <row r="37" spans="1:14" x14ac:dyDescent="0.25">
      <c r="A37" s="161" t="s">
        <v>96</v>
      </c>
      <c r="B37" s="157" t="s">
        <v>97</v>
      </c>
      <c r="C37" s="158">
        <v>51894</v>
      </c>
      <c r="D37" s="158">
        <v>50417</v>
      </c>
      <c r="E37" s="158">
        <v>28673</v>
      </c>
      <c r="F37" s="158">
        <v>38548</v>
      </c>
      <c r="G37" s="158">
        <v>44421</v>
      </c>
      <c r="H37" s="158">
        <v>43620</v>
      </c>
      <c r="I37" s="159">
        <f>IFERROR(H37/G37-1,"-")</f>
        <v>-1.8032011886270016E-2</v>
      </c>
      <c r="J37" s="160">
        <f t="shared" ref="J37:J48" si="12">IFERROR(H37/D37-1,"-")</f>
        <v>-0.13481563758256143</v>
      </c>
      <c r="K37" s="158">
        <f t="shared" ref="K37:K47" si="13">H37-G37</f>
        <v>-801</v>
      </c>
      <c r="L37" s="158">
        <f t="shared" ref="L37:L48" si="14">H37-D37</f>
        <v>-6797</v>
      </c>
      <c r="M37" s="159">
        <f>H37/H$8</f>
        <v>1.3778860347365007E-2</v>
      </c>
      <c r="N37" s="79"/>
    </row>
    <row r="38" spans="1:14" x14ac:dyDescent="0.25">
      <c r="A38" s="161" t="s">
        <v>103</v>
      </c>
      <c r="B38" s="162" t="s">
        <v>103</v>
      </c>
      <c r="C38" s="163">
        <v>182972</v>
      </c>
      <c r="D38" s="163">
        <v>185708</v>
      </c>
      <c r="E38" s="163">
        <v>78592</v>
      </c>
      <c r="F38" s="163">
        <v>142277</v>
      </c>
      <c r="G38" s="163">
        <v>187694</v>
      </c>
      <c r="H38" s="163">
        <v>214740</v>
      </c>
      <c r="I38" s="164">
        <f>IFERROR(H38/G38-1,"-")</f>
        <v>0.1440962417551972</v>
      </c>
      <c r="J38" s="165">
        <f t="shared" si="12"/>
        <v>0.15633144506429453</v>
      </c>
      <c r="K38" s="163">
        <f t="shared" si="13"/>
        <v>27046</v>
      </c>
      <c r="L38" s="163">
        <f t="shared" si="14"/>
        <v>29032</v>
      </c>
      <c r="M38" s="164">
        <f>H38/H$8</f>
        <v>6.7832931476230207E-2</v>
      </c>
      <c r="N38" s="79"/>
    </row>
    <row r="39" spans="1:14" x14ac:dyDescent="0.25">
      <c r="A39" s="161" t="s">
        <v>100</v>
      </c>
      <c r="B39" s="162" t="s">
        <v>100</v>
      </c>
      <c r="C39" s="163">
        <v>416728</v>
      </c>
      <c r="D39" s="163">
        <v>349889</v>
      </c>
      <c r="E39" s="163">
        <v>124675</v>
      </c>
      <c r="F39" s="163">
        <v>303682</v>
      </c>
      <c r="G39" s="163">
        <v>307186</v>
      </c>
      <c r="H39" s="163">
        <v>267679</v>
      </c>
      <c r="I39" s="164">
        <f>IFERROR(H39/G39-1,"-")</f>
        <v>-0.1286093767294082</v>
      </c>
      <c r="J39" s="165">
        <f t="shared" si="12"/>
        <v>-0.23496023024444901</v>
      </c>
      <c r="K39" s="163">
        <f t="shared" si="13"/>
        <v>-39507</v>
      </c>
      <c r="L39" s="163">
        <f t="shared" si="14"/>
        <v>-82210</v>
      </c>
      <c r="M39" s="164">
        <f>H39/H$8</f>
        <v>8.4555514876715213E-2</v>
      </c>
      <c r="N39" s="79"/>
    </row>
    <row r="40" spans="1:14" x14ac:dyDescent="0.25">
      <c r="A40" s="161"/>
      <c r="B40" s="157" t="s">
        <v>107</v>
      </c>
      <c r="C40" s="158">
        <v>845733</v>
      </c>
      <c r="D40" s="158">
        <v>777569</v>
      </c>
      <c r="E40" s="158">
        <v>72966</v>
      </c>
      <c r="F40" s="158">
        <v>763388</v>
      </c>
      <c r="G40" s="158">
        <v>818995</v>
      </c>
      <c r="H40" s="158">
        <v>826701</v>
      </c>
      <c r="I40" s="159">
        <f>IFERROR(H40/G40-1,"-")</f>
        <v>9.4090928516046279E-3</v>
      </c>
      <c r="J40" s="160">
        <f t="shared" si="12"/>
        <v>6.318667539472389E-2</v>
      </c>
      <c r="K40" s="158">
        <f t="shared" si="13"/>
        <v>7706</v>
      </c>
      <c r="L40" s="158">
        <f t="shared" si="14"/>
        <v>49132</v>
      </c>
      <c r="M40" s="159">
        <f>H40/H$8</f>
        <v>0.26114162375119204</v>
      </c>
      <c r="N40" s="79"/>
    </row>
    <row r="41" spans="1:14" s="56" customFormat="1" x14ac:dyDescent="0.25">
      <c r="A41" s="161"/>
      <c r="B41" s="162" t="s">
        <v>110</v>
      </c>
      <c r="C41" s="163">
        <v>443147</v>
      </c>
      <c r="D41" s="163">
        <v>432642</v>
      </c>
      <c r="E41" s="163">
        <v>32753</v>
      </c>
      <c r="F41" s="163">
        <v>411383</v>
      </c>
      <c r="G41" s="163">
        <v>438839</v>
      </c>
      <c r="H41" s="163">
        <v>440688</v>
      </c>
      <c r="I41" s="164">
        <f t="shared" ref="I41:I48" si="15">IFERROR(H41/G41-1,"-")</f>
        <v>4.2133903322174593E-3</v>
      </c>
      <c r="J41" s="165">
        <f t="shared" si="12"/>
        <v>1.8597362253317984E-2</v>
      </c>
      <c r="K41" s="163">
        <f t="shared" si="13"/>
        <v>1849</v>
      </c>
      <c r="L41" s="163">
        <f t="shared" si="14"/>
        <v>8046</v>
      </c>
      <c r="M41" s="164">
        <f t="shared" ref="M41:M48" si="16">H41/H$8</f>
        <v>0.13920629089315886</v>
      </c>
      <c r="N41" s="166"/>
    </row>
    <row r="42" spans="1:14" s="56" customFormat="1" x14ac:dyDescent="0.25">
      <c r="A42" s="161"/>
      <c r="B42" s="162" t="s">
        <v>113</v>
      </c>
      <c r="C42" s="163">
        <v>55950</v>
      </c>
      <c r="D42" s="163">
        <v>35739</v>
      </c>
      <c r="E42" s="163">
        <v>1419</v>
      </c>
      <c r="F42" s="163">
        <v>22674</v>
      </c>
      <c r="G42" s="163">
        <v>29023</v>
      </c>
      <c r="H42" s="163">
        <v>30463</v>
      </c>
      <c r="I42" s="164">
        <f t="shared" si="15"/>
        <v>4.9615821934327897E-2</v>
      </c>
      <c r="J42" s="165">
        <f t="shared" si="12"/>
        <v>-0.14762584291670167</v>
      </c>
      <c r="K42" s="163">
        <f t="shared" si="13"/>
        <v>1440</v>
      </c>
      <c r="L42" s="163">
        <f t="shared" si="14"/>
        <v>-5276</v>
      </c>
      <c r="M42" s="164">
        <f t="shared" si="16"/>
        <v>9.6227744787203157E-3</v>
      </c>
      <c r="N42" s="166"/>
    </row>
    <row r="43" spans="1:14" x14ac:dyDescent="0.25">
      <c r="A43" s="161"/>
      <c r="B43" s="162" t="s">
        <v>116</v>
      </c>
      <c r="C43" s="163">
        <v>15598</v>
      </c>
      <c r="D43" s="163">
        <v>13638</v>
      </c>
      <c r="E43" s="163">
        <v>7424</v>
      </c>
      <c r="F43" s="163">
        <v>19469</v>
      </c>
      <c r="G43" s="163">
        <v>23246</v>
      </c>
      <c r="H43" s="163">
        <v>21587</v>
      </c>
      <c r="I43" s="164">
        <f t="shared" si="15"/>
        <v>-7.1367116923341634E-2</v>
      </c>
      <c r="J43" s="165">
        <f t="shared" si="12"/>
        <v>0.58285672385980347</v>
      </c>
      <c r="K43" s="163">
        <f t="shared" si="13"/>
        <v>-1659</v>
      </c>
      <c r="L43" s="163">
        <f t="shared" si="14"/>
        <v>7949</v>
      </c>
      <c r="M43" s="164">
        <f t="shared" si="16"/>
        <v>6.8189880403156438E-3</v>
      </c>
      <c r="N43" s="79"/>
    </row>
    <row r="44" spans="1:14" x14ac:dyDescent="0.25">
      <c r="A44" s="161"/>
      <c r="B44" s="162" t="s">
        <v>123</v>
      </c>
      <c r="C44" s="163">
        <v>44286</v>
      </c>
      <c r="D44" s="163">
        <v>36996</v>
      </c>
      <c r="E44" s="163">
        <v>1075</v>
      </c>
      <c r="F44" s="163">
        <v>37257</v>
      </c>
      <c r="G44" s="163">
        <v>47048</v>
      </c>
      <c r="H44" s="163">
        <v>49338</v>
      </c>
      <c r="I44" s="164">
        <f t="shared" si="15"/>
        <v>4.8673694949838531E-2</v>
      </c>
      <c r="J44" s="165">
        <f t="shared" si="12"/>
        <v>0.33360363282517036</v>
      </c>
      <c r="K44" s="163">
        <f t="shared" si="13"/>
        <v>2290</v>
      </c>
      <c r="L44" s="163">
        <f t="shared" si="14"/>
        <v>12342</v>
      </c>
      <c r="M44" s="164">
        <f t="shared" si="16"/>
        <v>1.5585085094412992E-2</v>
      </c>
      <c r="N44" s="79"/>
    </row>
    <row r="45" spans="1:14" x14ac:dyDescent="0.25">
      <c r="A45" s="161"/>
      <c r="B45" s="162" t="s">
        <v>119</v>
      </c>
      <c r="C45" s="163">
        <v>28382</v>
      </c>
      <c r="D45" s="163">
        <v>30757</v>
      </c>
      <c r="E45" s="163">
        <v>8123</v>
      </c>
      <c r="F45" s="163">
        <v>28129</v>
      </c>
      <c r="G45" s="163">
        <v>34381</v>
      </c>
      <c r="H45" s="163">
        <v>32149</v>
      </c>
      <c r="I45" s="164">
        <f t="shared" si="15"/>
        <v>-6.4919577673715145E-2</v>
      </c>
      <c r="J45" s="165">
        <f t="shared" si="12"/>
        <v>4.5257990051045249E-2</v>
      </c>
      <c r="K45" s="163">
        <f t="shared" si="13"/>
        <v>-2232</v>
      </c>
      <c r="L45" s="163">
        <f t="shared" si="14"/>
        <v>1392</v>
      </c>
      <c r="M45" s="164">
        <f t="shared" si="16"/>
        <v>1.0155354913054507E-2</v>
      </c>
      <c r="N45" s="79"/>
    </row>
    <row r="46" spans="1:14" x14ac:dyDescent="0.25">
      <c r="A46" s="161"/>
      <c r="B46" s="162" t="s">
        <v>128</v>
      </c>
      <c r="C46" s="163">
        <v>16791</v>
      </c>
      <c r="D46" s="163">
        <v>13615</v>
      </c>
      <c r="E46" s="163">
        <v>144</v>
      </c>
      <c r="F46" s="163">
        <v>14250</v>
      </c>
      <c r="G46" s="163">
        <v>13071</v>
      </c>
      <c r="H46" s="163">
        <v>11574</v>
      </c>
      <c r="I46" s="164">
        <f t="shared" si="15"/>
        <v>-0.11452834519164568</v>
      </c>
      <c r="J46" s="165">
        <f t="shared" si="12"/>
        <v>-0.14990818949687845</v>
      </c>
      <c r="K46" s="163">
        <f t="shared" si="13"/>
        <v>-1497</v>
      </c>
      <c r="L46" s="163">
        <f t="shared" si="14"/>
        <v>-2041</v>
      </c>
      <c r="M46" s="164">
        <f t="shared" si="16"/>
        <v>3.6560414869418289E-3</v>
      </c>
      <c r="N46" s="79"/>
    </row>
    <row r="47" spans="1:14" x14ac:dyDescent="0.25">
      <c r="A47" s="161" t="s">
        <v>144</v>
      </c>
      <c r="B47" s="162" t="s">
        <v>131</v>
      </c>
      <c r="C47" s="163">
        <v>32768</v>
      </c>
      <c r="D47" s="163">
        <v>24352</v>
      </c>
      <c r="E47" s="163">
        <v>2086</v>
      </c>
      <c r="F47" s="163">
        <v>12144</v>
      </c>
      <c r="G47" s="163">
        <v>13940</v>
      </c>
      <c r="H47" s="163">
        <v>12474</v>
      </c>
      <c r="I47" s="164">
        <f t="shared" si="15"/>
        <v>-0.10516499282639891</v>
      </c>
      <c r="J47" s="165">
        <f t="shared" si="12"/>
        <v>-0.48776281208935612</v>
      </c>
      <c r="K47" s="163">
        <f t="shared" si="13"/>
        <v>-1466</v>
      </c>
      <c r="L47" s="163">
        <f t="shared" si="14"/>
        <v>-11878</v>
      </c>
      <c r="M47" s="164">
        <f t="shared" si="16"/>
        <v>3.9403370924583009E-3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208811</v>
      </c>
      <c r="D48" s="169">
        <f t="shared" si="17"/>
        <v>189830</v>
      </c>
      <c r="E48" s="169">
        <f t="shared" si="17"/>
        <v>19942</v>
      </c>
      <c r="F48" s="169">
        <f t="shared" si="17"/>
        <v>218082</v>
      </c>
      <c r="G48" s="169">
        <f t="shared" si="17"/>
        <v>219447</v>
      </c>
      <c r="H48" s="169">
        <f t="shared" si="17"/>
        <v>228428</v>
      </c>
      <c r="I48" s="170">
        <f t="shared" si="15"/>
        <v>4.0925599347450659E-2</v>
      </c>
      <c r="J48" s="171">
        <f t="shared" si="12"/>
        <v>0.2033292946320393</v>
      </c>
      <c r="K48" s="169">
        <f>H48-G48</f>
        <v>8981</v>
      </c>
      <c r="L48" s="169">
        <f t="shared" si="14"/>
        <v>38598</v>
      </c>
      <c r="M48" s="170">
        <f t="shared" si="16"/>
        <v>7.2156751752129614E-2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18773</v>
      </c>
      <c r="D50" s="176">
        <v>18601</v>
      </c>
      <c r="E50" s="176">
        <v>1107</v>
      </c>
      <c r="F50" s="176">
        <v>14638</v>
      </c>
      <c r="G50" s="176">
        <v>17811</v>
      </c>
      <c r="H50" s="176">
        <v>17886</v>
      </c>
      <c r="I50" s="177">
        <f>IFERROR(H50/G50-1,"-")</f>
        <v>4.2108809162877403E-3</v>
      </c>
      <c r="J50" s="177">
        <f>IFERROR(H50/D50-1,"-")</f>
        <v>-3.8438793613246647E-2</v>
      </c>
      <c r="K50" s="176">
        <f>H50-G50</f>
        <v>75</v>
      </c>
      <c r="L50" s="176">
        <f>H50-D50</f>
        <v>-715</v>
      </c>
      <c r="M50" s="177">
        <f>H50/H$8</f>
        <v>5.6499013336306853E-3</v>
      </c>
      <c r="N50" s="79"/>
    </row>
    <row r="51" spans="1:14" x14ac:dyDescent="0.25">
      <c r="A51" s="161" t="s">
        <v>96</v>
      </c>
      <c r="B51" s="157" t="s">
        <v>97</v>
      </c>
      <c r="C51" s="158">
        <v>2068</v>
      </c>
      <c r="D51" s="158">
        <v>3643</v>
      </c>
      <c r="E51" s="158">
        <v>528</v>
      </c>
      <c r="F51" s="158">
        <v>2115</v>
      </c>
      <c r="G51" s="158">
        <v>2565</v>
      </c>
      <c r="H51" s="158">
        <v>2189</v>
      </c>
      <c r="I51" s="159">
        <f>IFERROR(H51/G51-1,"-")</f>
        <v>-0.14658869395711505</v>
      </c>
      <c r="J51" s="160">
        <f t="shared" ref="J51:J62" si="18">IFERROR(H51/D51-1,"-")</f>
        <v>-0.39912160307438926</v>
      </c>
      <c r="K51" s="158">
        <f t="shared" ref="K51:K61" si="19">H51-G51</f>
        <v>-376</v>
      </c>
      <c r="L51" s="158">
        <f t="shared" ref="L51:L62" si="20">H51-D51</f>
        <v>-1454</v>
      </c>
      <c r="M51" s="159">
        <f>H51/H$8</f>
        <v>6.9147008941728566E-4</v>
      </c>
      <c r="N51" s="79"/>
    </row>
    <row r="52" spans="1:14" x14ac:dyDescent="0.25">
      <c r="A52" s="161" t="s">
        <v>103</v>
      </c>
      <c r="B52" s="162" t="s">
        <v>103</v>
      </c>
      <c r="C52" s="163">
        <v>16588</v>
      </c>
      <c r="D52" s="163">
        <v>11589</v>
      </c>
      <c r="E52" s="163">
        <v>4571</v>
      </c>
      <c r="F52" s="163">
        <v>4619</v>
      </c>
      <c r="G52" s="163">
        <v>22183</v>
      </c>
      <c r="H52" s="163">
        <v>13220</v>
      </c>
      <c r="I52" s="164">
        <f>IFERROR(H52/G52-1,"-")</f>
        <v>-0.40404814497588248</v>
      </c>
      <c r="J52" s="165">
        <f t="shared" si="18"/>
        <v>0.14073690568642672</v>
      </c>
      <c r="K52" s="163">
        <f t="shared" si="19"/>
        <v>-8963</v>
      </c>
      <c r="L52" s="163">
        <f t="shared" si="20"/>
        <v>1631</v>
      </c>
      <c r="M52" s="164">
        <f>H52/H$8</f>
        <v>4.1759865610308429E-3</v>
      </c>
      <c r="N52" s="79"/>
    </row>
    <row r="53" spans="1:14" x14ac:dyDescent="0.25">
      <c r="A53" s="161" t="s">
        <v>100</v>
      </c>
      <c r="B53" s="162" t="s">
        <v>100</v>
      </c>
      <c r="C53" s="163">
        <v>12480</v>
      </c>
      <c r="D53" s="163">
        <v>16449</v>
      </c>
      <c r="E53" s="163">
        <v>1839</v>
      </c>
      <c r="F53" s="163">
        <v>10723</v>
      </c>
      <c r="G53" s="163">
        <v>11852</v>
      </c>
      <c r="H53" s="163">
        <v>9856</v>
      </c>
      <c r="I53" s="164">
        <f>IFERROR(H53/G53-1,"-")</f>
        <v>-0.16841039487006415</v>
      </c>
      <c r="J53" s="165">
        <f t="shared" si="18"/>
        <v>-0.40081463918779259</v>
      </c>
      <c r="K53" s="163">
        <f t="shared" si="19"/>
        <v>-1996</v>
      </c>
      <c r="L53" s="163">
        <f t="shared" si="20"/>
        <v>-6593</v>
      </c>
      <c r="M53" s="164">
        <f>H53/H$8</f>
        <v>3.113352764411497E-3</v>
      </c>
      <c r="N53" s="79"/>
    </row>
    <row r="54" spans="1:14" x14ac:dyDescent="0.25">
      <c r="A54" s="161"/>
      <c r="B54" s="157" t="s">
        <v>107</v>
      </c>
      <c r="C54" s="158">
        <v>16705</v>
      </c>
      <c r="D54" s="158">
        <v>14958</v>
      </c>
      <c r="E54" s="158">
        <v>579</v>
      </c>
      <c r="F54" s="158">
        <v>12523</v>
      </c>
      <c r="G54" s="158">
        <v>15246</v>
      </c>
      <c r="H54" s="158">
        <v>15697</v>
      </c>
      <c r="I54" s="159">
        <f>IFERROR(H54/G54-1,"-")</f>
        <v>2.9581529581529598E-2</v>
      </c>
      <c r="J54" s="160">
        <f t="shared" si="18"/>
        <v>4.9405000668538479E-2</v>
      </c>
      <c r="K54" s="158">
        <f t="shared" si="19"/>
        <v>451</v>
      </c>
      <c r="L54" s="158">
        <f t="shared" si="20"/>
        <v>739</v>
      </c>
      <c r="M54" s="159">
        <f>H54/H$8</f>
        <v>4.9584312442133996E-3</v>
      </c>
      <c r="N54" s="79"/>
    </row>
    <row r="55" spans="1:14" s="56" customFormat="1" x14ac:dyDescent="0.25">
      <c r="A55" s="161"/>
      <c r="B55" s="162" t="s">
        <v>110</v>
      </c>
      <c r="C55" s="163">
        <v>5736</v>
      </c>
      <c r="D55" s="163">
        <v>5839</v>
      </c>
      <c r="E55" s="163">
        <v>110</v>
      </c>
      <c r="F55" s="163">
        <v>5929</v>
      </c>
      <c r="G55" s="163">
        <v>5420</v>
      </c>
      <c r="H55" s="163">
        <v>6559</v>
      </c>
      <c r="I55" s="164">
        <f t="shared" ref="I55:I62" si="21">IFERROR(H55/G55-1,"-")</f>
        <v>0.21014760147601486</v>
      </c>
      <c r="J55" s="165">
        <f t="shared" si="18"/>
        <v>0.1233087857509847</v>
      </c>
      <c r="K55" s="163">
        <f t="shared" si="19"/>
        <v>1139</v>
      </c>
      <c r="L55" s="163">
        <f t="shared" si="20"/>
        <v>720</v>
      </c>
      <c r="M55" s="164">
        <f t="shared" ref="M55:M62" si="22">H55/H$8</f>
        <v>2.0718831962028214E-3</v>
      </c>
      <c r="N55" s="166"/>
    </row>
    <row r="56" spans="1:14" s="56" customFormat="1" x14ac:dyDescent="0.25">
      <c r="A56" s="161"/>
      <c r="B56" s="162" t="s">
        <v>113</v>
      </c>
      <c r="C56" s="163">
        <v>6720</v>
      </c>
      <c r="D56" s="163">
        <v>4551</v>
      </c>
      <c r="E56" s="163">
        <v>210</v>
      </c>
      <c r="F56" s="163">
        <v>2086</v>
      </c>
      <c r="G56" s="163">
        <v>3442</v>
      </c>
      <c r="H56" s="163">
        <v>3103</v>
      </c>
      <c r="I56" s="164">
        <f t="shared" si="21"/>
        <v>-9.8489250435793152E-2</v>
      </c>
      <c r="J56" s="165">
        <f t="shared" si="18"/>
        <v>-0.31817183036695229</v>
      </c>
      <c r="K56" s="163">
        <f t="shared" si="19"/>
        <v>-339</v>
      </c>
      <c r="L56" s="163">
        <f t="shared" si="20"/>
        <v>-1448</v>
      </c>
      <c r="M56" s="164">
        <f t="shared" si="22"/>
        <v>9.8018807101956924E-4</v>
      </c>
      <c r="N56" s="166"/>
    </row>
    <row r="57" spans="1:14" x14ac:dyDescent="0.25">
      <c r="A57" s="161"/>
      <c r="B57" s="162" t="s">
        <v>116</v>
      </c>
      <c r="C57" s="163">
        <v>324</v>
      </c>
      <c r="D57" s="163">
        <v>336</v>
      </c>
      <c r="E57" s="163">
        <v>10</v>
      </c>
      <c r="F57" s="163">
        <v>562</v>
      </c>
      <c r="G57" s="163">
        <v>717</v>
      </c>
      <c r="H57" s="163">
        <v>709</v>
      </c>
      <c r="I57" s="164">
        <f t="shared" si="21"/>
        <v>-1.1157601115760141E-2</v>
      </c>
      <c r="J57" s="165">
        <f t="shared" si="18"/>
        <v>1.1101190476190474</v>
      </c>
      <c r="K57" s="163">
        <f t="shared" si="19"/>
        <v>-8</v>
      </c>
      <c r="L57" s="163">
        <f t="shared" si="20"/>
        <v>373</v>
      </c>
      <c r="M57" s="164">
        <f t="shared" si="22"/>
        <v>2.23961760345754E-4</v>
      </c>
      <c r="N57" s="79"/>
    </row>
    <row r="58" spans="1:14" x14ac:dyDescent="0.25">
      <c r="A58" s="161"/>
      <c r="B58" s="162" t="s">
        <v>123</v>
      </c>
      <c r="C58" s="163">
        <v>607</v>
      </c>
      <c r="D58" s="163">
        <v>273</v>
      </c>
      <c r="E58" s="163">
        <v>17</v>
      </c>
      <c r="F58" s="163">
        <v>281</v>
      </c>
      <c r="G58" s="163">
        <v>435</v>
      </c>
      <c r="H58" s="163">
        <v>490</v>
      </c>
      <c r="I58" s="164">
        <f t="shared" si="21"/>
        <v>0.12643678160919536</v>
      </c>
      <c r="J58" s="165">
        <f t="shared" si="18"/>
        <v>0.79487179487179493</v>
      </c>
      <c r="K58" s="163">
        <f t="shared" si="19"/>
        <v>55</v>
      </c>
      <c r="L58" s="163">
        <f t="shared" si="20"/>
        <v>217</v>
      </c>
      <c r="M58" s="164">
        <f t="shared" si="22"/>
        <v>1.547831630034125E-4</v>
      </c>
      <c r="N58" s="79"/>
    </row>
    <row r="59" spans="1:14" x14ac:dyDescent="0.25">
      <c r="A59" s="161"/>
      <c r="B59" s="162" t="s">
        <v>119</v>
      </c>
      <c r="C59" s="163">
        <v>262</v>
      </c>
      <c r="D59" s="163">
        <v>118</v>
      </c>
      <c r="E59" s="163">
        <v>25</v>
      </c>
      <c r="F59" s="163">
        <v>46</v>
      </c>
      <c r="G59" s="163">
        <v>181</v>
      </c>
      <c r="H59" s="163">
        <v>440</v>
      </c>
      <c r="I59" s="164">
        <f t="shared" si="21"/>
        <v>1.430939226519337</v>
      </c>
      <c r="J59" s="165">
        <f t="shared" si="18"/>
        <v>2.7288135593220337</v>
      </c>
      <c r="K59" s="163">
        <f t="shared" si="19"/>
        <v>259</v>
      </c>
      <c r="L59" s="163">
        <f t="shared" si="20"/>
        <v>322</v>
      </c>
      <c r="M59" s="164">
        <f t="shared" si="22"/>
        <v>1.3898896269694182E-4</v>
      </c>
      <c r="N59" s="79"/>
    </row>
    <row r="60" spans="1:14" x14ac:dyDescent="0.25">
      <c r="A60" s="161"/>
      <c r="B60" s="162" t="s">
        <v>128</v>
      </c>
      <c r="C60" s="163">
        <v>9</v>
      </c>
      <c r="D60" s="163">
        <v>18</v>
      </c>
      <c r="E60" s="163">
        <v>0</v>
      </c>
      <c r="F60" s="163">
        <v>17</v>
      </c>
      <c r="G60" s="163">
        <v>20</v>
      </c>
      <c r="H60" s="163">
        <v>10</v>
      </c>
      <c r="I60" s="164">
        <f t="shared" si="21"/>
        <v>-0.5</v>
      </c>
      <c r="J60" s="165">
        <f t="shared" si="18"/>
        <v>-0.44444444444444442</v>
      </c>
      <c r="K60" s="163">
        <f t="shared" si="19"/>
        <v>-10</v>
      </c>
      <c r="L60" s="163">
        <f t="shared" si="20"/>
        <v>-8</v>
      </c>
      <c r="M60" s="164">
        <f t="shared" si="22"/>
        <v>3.1588400612941327E-6</v>
      </c>
      <c r="N60" s="79"/>
    </row>
    <row r="61" spans="1:14" x14ac:dyDescent="0.25">
      <c r="A61" s="161" t="s">
        <v>144</v>
      </c>
      <c r="B61" s="162" t="s">
        <v>131</v>
      </c>
      <c r="C61" s="163">
        <v>13</v>
      </c>
      <c r="D61" s="163">
        <v>89</v>
      </c>
      <c r="E61" s="163">
        <v>6</v>
      </c>
      <c r="F61" s="163">
        <v>13</v>
      </c>
      <c r="G61" s="163">
        <v>62</v>
      </c>
      <c r="H61" s="163">
        <v>26</v>
      </c>
      <c r="I61" s="164">
        <f t="shared" si="21"/>
        <v>-0.58064516129032251</v>
      </c>
      <c r="J61" s="165">
        <f t="shared" si="18"/>
        <v>-0.7078651685393258</v>
      </c>
      <c r="K61" s="163">
        <f t="shared" si="19"/>
        <v>-36</v>
      </c>
      <c r="L61" s="163">
        <f t="shared" si="20"/>
        <v>-63</v>
      </c>
      <c r="M61" s="164">
        <f t="shared" si="22"/>
        <v>8.2129841593647449E-6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3034</v>
      </c>
      <c r="D62" s="169">
        <f t="shared" si="23"/>
        <v>3734</v>
      </c>
      <c r="E62" s="169">
        <f t="shared" si="23"/>
        <v>201</v>
      </c>
      <c r="F62" s="169">
        <f t="shared" si="23"/>
        <v>3589</v>
      </c>
      <c r="G62" s="169">
        <f t="shared" si="23"/>
        <v>4969</v>
      </c>
      <c r="H62" s="169">
        <f t="shared" si="23"/>
        <v>4360</v>
      </c>
      <c r="I62" s="170">
        <f t="shared" si="21"/>
        <v>-0.12255987120144896</v>
      </c>
      <c r="J62" s="171">
        <f t="shared" si="18"/>
        <v>0.16764863417246922</v>
      </c>
      <c r="K62" s="169">
        <f>H62-G62</f>
        <v>-609</v>
      </c>
      <c r="L62" s="169">
        <f t="shared" si="20"/>
        <v>626</v>
      </c>
      <c r="M62" s="170">
        <f t="shared" si="22"/>
        <v>1.3772542667242417E-3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78129</v>
      </c>
      <c r="D64" s="176">
        <v>73712</v>
      </c>
      <c r="E64" s="176">
        <v>15842</v>
      </c>
      <c r="F64" s="176">
        <v>96232</v>
      </c>
      <c r="G64" s="176">
        <v>103075</v>
      </c>
      <c r="H64" s="176">
        <v>146033</v>
      </c>
      <c r="I64" s="177">
        <f>IFERROR(H64/G64-1,"-")</f>
        <v>0.41676449187484832</v>
      </c>
      <c r="J64" s="177">
        <f>IFERROR(H64/D64-1,"-")</f>
        <v>0.98112925982201005</v>
      </c>
      <c r="K64" s="176">
        <f>H64-G64</f>
        <v>42958</v>
      </c>
      <c r="L64" s="176">
        <f>H64-D64</f>
        <v>72321</v>
      </c>
      <c r="M64" s="177">
        <f>H64/H$8</f>
        <v>4.6129489067096609E-2</v>
      </c>
      <c r="N64" s="79"/>
    </row>
    <row r="65" spans="1:14" x14ac:dyDescent="0.25">
      <c r="A65" s="161" t="s">
        <v>96</v>
      </c>
      <c r="B65" s="157" t="s">
        <v>97</v>
      </c>
      <c r="C65" s="158">
        <v>9286</v>
      </c>
      <c r="D65" s="158">
        <v>11878</v>
      </c>
      <c r="E65" s="158">
        <v>9120</v>
      </c>
      <c r="F65" s="158">
        <v>4935</v>
      </c>
      <c r="G65" s="158">
        <v>8019</v>
      </c>
      <c r="H65" s="158">
        <v>18094</v>
      </c>
      <c r="I65" s="159">
        <f>IFERROR(H65/G65-1,"-")</f>
        <v>1.2563910712058859</v>
      </c>
      <c r="J65" s="160">
        <f t="shared" ref="J65:J76" si="24">IFERROR(H65/D65-1,"-")</f>
        <v>0.52332042431385761</v>
      </c>
      <c r="K65" s="158">
        <f t="shared" ref="K65:K75" si="25">H65-G65</f>
        <v>10075</v>
      </c>
      <c r="L65" s="158">
        <f t="shared" ref="L65:L76" si="26">H65-D65</f>
        <v>6216</v>
      </c>
      <c r="M65" s="159">
        <f>H65/H$8</f>
        <v>5.7156052069056032E-3</v>
      </c>
      <c r="N65" s="79"/>
    </row>
    <row r="66" spans="1:14" x14ac:dyDescent="0.25">
      <c r="A66" s="161" t="s">
        <v>103</v>
      </c>
      <c r="B66" s="162" t="s">
        <v>103</v>
      </c>
      <c r="C66" s="163">
        <v>64670</v>
      </c>
      <c r="D66" s="163">
        <v>61641</v>
      </c>
      <c r="E66" s="163">
        <v>19744</v>
      </c>
      <c r="F66" s="163">
        <v>71542</v>
      </c>
      <c r="G66" s="163">
        <v>80547</v>
      </c>
      <c r="H66" s="163">
        <v>111383</v>
      </c>
      <c r="I66" s="164">
        <f>IFERROR(H66/G66-1,"-")</f>
        <v>0.38283238357729021</v>
      </c>
      <c r="J66" s="165">
        <f t="shared" si="24"/>
        <v>0.80696289807108901</v>
      </c>
      <c r="K66" s="163">
        <f t="shared" si="25"/>
        <v>30836</v>
      </c>
      <c r="L66" s="163">
        <f t="shared" si="26"/>
        <v>49742</v>
      </c>
      <c r="M66" s="164">
        <f>H66/H$8</f>
        <v>3.5184108254712437E-2</v>
      </c>
      <c r="N66" s="79"/>
    </row>
    <row r="67" spans="1:14" x14ac:dyDescent="0.25">
      <c r="A67" s="161" t="s">
        <v>100</v>
      </c>
      <c r="B67" s="162" t="s">
        <v>100</v>
      </c>
      <c r="C67" s="163">
        <v>64568</v>
      </c>
      <c r="D67" s="163">
        <v>78544</v>
      </c>
      <c r="E67" s="163">
        <v>46265</v>
      </c>
      <c r="F67" s="163">
        <v>39243</v>
      </c>
      <c r="G67" s="163">
        <v>67972</v>
      </c>
      <c r="H67" s="163">
        <v>113660</v>
      </c>
      <c r="I67" s="164">
        <f>IFERROR(H67/G67-1,"-")</f>
        <v>0.67215912434531866</v>
      </c>
      <c r="J67" s="165">
        <f t="shared" si="24"/>
        <v>0.44708698309227946</v>
      </c>
      <c r="K67" s="163">
        <f t="shared" si="25"/>
        <v>45688</v>
      </c>
      <c r="L67" s="163">
        <f t="shared" si="26"/>
        <v>35116</v>
      </c>
      <c r="M67" s="164">
        <f>H67/H$8</f>
        <v>3.5903376136669107E-2</v>
      </c>
      <c r="N67" s="79"/>
    </row>
    <row r="68" spans="1:14" x14ac:dyDescent="0.25">
      <c r="A68" s="161"/>
      <c r="B68" s="157" t="s">
        <v>107</v>
      </c>
      <c r="C68" s="158">
        <v>68843</v>
      </c>
      <c r="D68" s="158">
        <v>61834</v>
      </c>
      <c r="E68" s="158">
        <v>6722</v>
      </c>
      <c r="F68" s="158">
        <v>91297</v>
      </c>
      <c r="G68" s="158">
        <v>95056</v>
      </c>
      <c r="H68" s="158">
        <v>127939</v>
      </c>
      <c r="I68" s="159">
        <f>IFERROR(H68/G68-1,"-")</f>
        <v>0.34593292375021045</v>
      </c>
      <c r="J68" s="160">
        <f t="shared" si="24"/>
        <v>1.0690720315683926</v>
      </c>
      <c r="K68" s="158">
        <f t="shared" si="25"/>
        <v>32883</v>
      </c>
      <c r="L68" s="158">
        <f t="shared" si="26"/>
        <v>66105</v>
      </c>
      <c r="M68" s="159">
        <f>H68/H$8</f>
        <v>4.0413883860190999E-2</v>
      </c>
      <c r="N68" s="79"/>
    </row>
    <row r="69" spans="1:14" s="56" customFormat="1" x14ac:dyDescent="0.25">
      <c r="A69" s="161"/>
      <c r="B69" s="162" t="s">
        <v>110</v>
      </c>
      <c r="C69" s="163">
        <v>33356</v>
      </c>
      <c r="D69" s="163">
        <v>24965</v>
      </c>
      <c r="E69" s="163">
        <v>2369</v>
      </c>
      <c r="F69" s="163">
        <v>40031</v>
      </c>
      <c r="G69" s="163">
        <v>26963</v>
      </c>
      <c r="H69" s="163">
        <v>45010</v>
      </c>
      <c r="I69" s="164">
        <f t="shared" ref="I69:I76" si="27">IFERROR(H69/G69-1,"-")</f>
        <v>0.66932463004858511</v>
      </c>
      <c r="J69" s="165">
        <f t="shared" si="24"/>
        <v>0.80292409373122364</v>
      </c>
      <c r="K69" s="163">
        <f t="shared" si="25"/>
        <v>18047</v>
      </c>
      <c r="L69" s="163">
        <f t="shared" si="26"/>
        <v>20045</v>
      </c>
      <c r="M69" s="164">
        <f t="shared" ref="M69:M76" si="28">H69/H$8</f>
        <v>1.4217939115884891E-2</v>
      </c>
      <c r="N69" s="166"/>
    </row>
    <row r="70" spans="1:14" s="56" customFormat="1" x14ac:dyDescent="0.25">
      <c r="A70" s="161"/>
      <c r="B70" s="162" t="s">
        <v>113</v>
      </c>
      <c r="C70" s="163">
        <v>13504</v>
      </c>
      <c r="D70" s="163">
        <v>10098</v>
      </c>
      <c r="E70" s="163">
        <v>598</v>
      </c>
      <c r="F70" s="163">
        <v>3026</v>
      </c>
      <c r="G70" s="163">
        <v>6685</v>
      </c>
      <c r="H70" s="163">
        <v>8807</v>
      </c>
      <c r="I70" s="164">
        <f t="shared" si="27"/>
        <v>0.3174270755422588</v>
      </c>
      <c r="J70" s="165">
        <f t="shared" si="24"/>
        <v>-0.12784709843533371</v>
      </c>
      <c r="K70" s="163">
        <f t="shared" si="25"/>
        <v>2122</v>
      </c>
      <c r="L70" s="163">
        <f t="shared" si="26"/>
        <v>-1291</v>
      </c>
      <c r="M70" s="164">
        <f t="shared" si="28"/>
        <v>2.7819904419817427E-3</v>
      </c>
      <c r="N70" s="166"/>
    </row>
    <row r="71" spans="1:14" x14ac:dyDescent="0.25">
      <c r="A71" s="161"/>
      <c r="B71" s="162" t="s">
        <v>116</v>
      </c>
      <c r="C71" s="163">
        <v>4232</v>
      </c>
      <c r="D71" s="163">
        <v>8329</v>
      </c>
      <c r="E71" s="163">
        <v>1310</v>
      </c>
      <c r="F71" s="163">
        <v>20423</v>
      </c>
      <c r="G71" s="163">
        <v>25712</v>
      </c>
      <c r="H71" s="163">
        <v>26260</v>
      </c>
      <c r="I71" s="164">
        <f t="shared" si="27"/>
        <v>2.1313005600497759E-2</v>
      </c>
      <c r="J71" s="165">
        <f t="shared" si="24"/>
        <v>2.1528394765277943</v>
      </c>
      <c r="K71" s="163">
        <f t="shared" si="25"/>
        <v>548</v>
      </c>
      <c r="L71" s="163">
        <f t="shared" si="26"/>
        <v>17931</v>
      </c>
      <c r="M71" s="164">
        <f t="shared" si="28"/>
        <v>8.2951140009583924E-3</v>
      </c>
      <c r="N71" s="79"/>
    </row>
    <row r="72" spans="1:14" x14ac:dyDescent="0.25">
      <c r="A72" s="161"/>
      <c r="B72" s="162" t="s">
        <v>123</v>
      </c>
      <c r="C72" s="163">
        <v>2661</v>
      </c>
      <c r="D72" s="163">
        <v>1011</v>
      </c>
      <c r="E72" s="163">
        <v>52</v>
      </c>
      <c r="F72" s="163">
        <v>2125</v>
      </c>
      <c r="G72" s="163">
        <v>2652</v>
      </c>
      <c r="H72" s="163">
        <v>6807</v>
      </c>
      <c r="I72" s="164">
        <f t="shared" si="27"/>
        <v>1.566742081447964</v>
      </c>
      <c r="J72" s="165">
        <f t="shared" si="24"/>
        <v>5.732937685459941</v>
      </c>
      <c r="K72" s="163">
        <f t="shared" si="25"/>
        <v>4155</v>
      </c>
      <c r="L72" s="163">
        <f t="shared" si="26"/>
        <v>5796</v>
      </c>
      <c r="M72" s="164">
        <f t="shared" si="28"/>
        <v>2.1502224297229159E-3</v>
      </c>
      <c r="N72" s="79"/>
    </row>
    <row r="73" spans="1:14" x14ac:dyDescent="0.25">
      <c r="A73" s="161"/>
      <c r="B73" s="162" t="s">
        <v>119</v>
      </c>
      <c r="C73" s="163">
        <v>1561</v>
      </c>
      <c r="D73" s="163">
        <v>1477</v>
      </c>
      <c r="E73" s="163">
        <v>680</v>
      </c>
      <c r="F73" s="163">
        <v>1136</v>
      </c>
      <c r="G73" s="163">
        <v>1837</v>
      </c>
      <c r="H73" s="163">
        <v>2875</v>
      </c>
      <c r="I73" s="164">
        <f t="shared" si="27"/>
        <v>0.56505171475231353</v>
      </c>
      <c r="J73" s="165">
        <f t="shared" si="24"/>
        <v>0.94651320243737302</v>
      </c>
      <c r="K73" s="163">
        <f t="shared" si="25"/>
        <v>1038</v>
      </c>
      <c r="L73" s="163">
        <f t="shared" si="26"/>
        <v>1398</v>
      </c>
      <c r="M73" s="164">
        <f t="shared" si="28"/>
        <v>9.0816651762206312E-4</v>
      </c>
      <c r="N73" s="79"/>
    </row>
    <row r="74" spans="1:14" x14ac:dyDescent="0.25">
      <c r="A74" s="161"/>
      <c r="B74" s="162" t="s">
        <v>128</v>
      </c>
      <c r="C74" s="163">
        <v>352</v>
      </c>
      <c r="D74" s="163">
        <v>2298</v>
      </c>
      <c r="E74" s="163">
        <v>2</v>
      </c>
      <c r="F74" s="163">
        <v>2187</v>
      </c>
      <c r="G74" s="163">
        <v>1351</v>
      </c>
      <c r="H74" s="163">
        <v>1750</v>
      </c>
      <c r="I74" s="164">
        <f t="shared" si="27"/>
        <v>0.29533678756476678</v>
      </c>
      <c r="J74" s="165">
        <f t="shared" si="24"/>
        <v>-0.23846823324630118</v>
      </c>
      <c r="K74" s="163">
        <f t="shared" si="25"/>
        <v>399</v>
      </c>
      <c r="L74" s="163">
        <f t="shared" si="26"/>
        <v>-548</v>
      </c>
      <c r="M74" s="164">
        <f t="shared" si="28"/>
        <v>5.5279701072647315E-4</v>
      </c>
      <c r="N74" s="79"/>
    </row>
    <row r="75" spans="1:14" x14ac:dyDescent="0.25">
      <c r="A75" s="161" t="s">
        <v>144</v>
      </c>
      <c r="B75" s="162" t="s">
        <v>131</v>
      </c>
      <c r="C75" s="163">
        <v>324</v>
      </c>
      <c r="D75" s="163">
        <v>1454</v>
      </c>
      <c r="E75" s="163">
        <v>254</v>
      </c>
      <c r="F75" s="163">
        <v>292</v>
      </c>
      <c r="G75" s="163">
        <v>280</v>
      </c>
      <c r="H75" s="163">
        <v>920</v>
      </c>
      <c r="I75" s="164">
        <f t="shared" si="27"/>
        <v>2.2857142857142856</v>
      </c>
      <c r="J75" s="165">
        <f t="shared" si="24"/>
        <v>-0.3672627235213205</v>
      </c>
      <c r="K75" s="163">
        <f t="shared" si="25"/>
        <v>640</v>
      </c>
      <c r="L75" s="163">
        <f t="shared" si="26"/>
        <v>-534</v>
      </c>
      <c r="M75" s="164">
        <f t="shared" si="28"/>
        <v>2.9061328563906021E-4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12853</v>
      </c>
      <c r="D76" s="169">
        <f t="shared" si="29"/>
        <v>12202</v>
      </c>
      <c r="E76" s="169">
        <f t="shared" si="29"/>
        <v>1457</v>
      </c>
      <c r="F76" s="169">
        <f t="shared" si="29"/>
        <v>22077</v>
      </c>
      <c r="G76" s="169">
        <f t="shared" si="29"/>
        <v>29576</v>
      </c>
      <c r="H76" s="169">
        <f t="shared" si="29"/>
        <v>35510</v>
      </c>
      <c r="I76" s="170">
        <f t="shared" si="27"/>
        <v>0.20063565052745469</v>
      </c>
      <c r="J76" s="171">
        <f t="shared" si="24"/>
        <v>1.9101786592361907</v>
      </c>
      <c r="K76" s="169">
        <f>H76-G76</f>
        <v>5934</v>
      </c>
      <c r="L76" s="169">
        <f t="shared" si="26"/>
        <v>23308</v>
      </c>
      <c r="M76" s="170">
        <f t="shared" si="28"/>
        <v>1.1217041057655464E-2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459297</v>
      </c>
      <c r="D78" s="176">
        <v>419789</v>
      </c>
      <c r="E78" s="176">
        <v>56100</v>
      </c>
      <c r="F78" s="176">
        <v>375972</v>
      </c>
      <c r="G78" s="176">
        <v>428972</v>
      </c>
      <c r="H78" s="176">
        <v>490987</v>
      </c>
      <c r="I78" s="177">
        <f>IFERROR(H78/G78-1,"-")</f>
        <v>0.14456654513581313</v>
      </c>
      <c r="J78" s="177">
        <f>IFERROR(H78/D78-1,"-")</f>
        <v>0.16960425356548181</v>
      </c>
      <c r="K78" s="176">
        <f>H78-G78</f>
        <v>62015</v>
      </c>
      <c r="L78" s="176">
        <f>H78-D78</f>
        <v>71198</v>
      </c>
      <c r="M78" s="177">
        <f>H78/H$8</f>
        <v>0.15509494051746223</v>
      </c>
      <c r="N78" s="79"/>
    </row>
    <row r="79" spans="1:14" x14ac:dyDescent="0.25">
      <c r="A79" s="161" t="s">
        <v>96</v>
      </c>
      <c r="B79" s="157" t="s">
        <v>97</v>
      </c>
      <c r="C79" s="158">
        <v>135311</v>
      </c>
      <c r="D79" s="158">
        <v>127243</v>
      </c>
      <c r="E79" s="158">
        <v>36133</v>
      </c>
      <c r="F79" s="158">
        <v>140180</v>
      </c>
      <c r="G79" s="158">
        <v>118073</v>
      </c>
      <c r="H79" s="158">
        <v>131586</v>
      </c>
      <c r="I79" s="159">
        <f>IFERROR(H79/G79-1,"-")</f>
        <v>0.11444614772217188</v>
      </c>
      <c r="J79" s="160">
        <f t="shared" ref="J79:J90" si="30">IFERROR(H79/D79-1,"-")</f>
        <v>3.4131543581965129E-2</v>
      </c>
      <c r="K79" s="158">
        <f t="shared" ref="K79:K89" si="31">H79-G79</f>
        <v>13513</v>
      </c>
      <c r="L79" s="158">
        <f t="shared" ref="L79:L90" si="32">H79-D79</f>
        <v>4343</v>
      </c>
      <c r="M79" s="159">
        <f>H79/H$8</f>
        <v>4.156591283054497E-2</v>
      </c>
      <c r="N79" s="79"/>
    </row>
    <row r="80" spans="1:14" x14ac:dyDescent="0.25">
      <c r="A80" s="161" t="s">
        <v>103</v>
      </c>
      <c r="B80" s="162" t="s">
        <v>103</v>
      </c>
      <c r="C80" s="163">
        <v>299184</v>
      </c>
      <c r="D80" s="163">
        <v>182940</v>
      </c>
      <c r="E80" s="163">
        <v>51462</v>
      </c>
      <c r="F80" s="163">
        <v>219274</v>
      </c>
      <c r="G80" s="163">
        <v>231889</v>
      </c>
      <c r="H80" s="163">
        <v>254370</v>
      </c>
      <c r="I80" s="164">
        <f>IFERROR(H80/G80-1,"-")</f>
        <v>9.6947246311813062E-2</v>
      </c>
      <c r="J80" s="165">
        <f t="shared" si="30"/>
        <v>0.39045588717612323</v>
      </c>
      <c r="K80" s="163">
        <f t="shared" si="31"/>
        <v>22481</v>
      </c>
      <c r="L80" s="163">
        <f t="shared" si="32"/>
        <v>71430</v>
      </c>
      <c r="M80" s="164">
        <f>H80/H$8</f>
        <v>8.0351414639138849E-2</v>
      </c>
      <c r="N80" s="79"/>
    </row>
    <row r="81" spans="1:14" x14ac:dyDescent="0.25">
      <c r="A81" s="161" t="s">
        <v>100</v>
      </c>
      <c r="B81" s="162" t="s">
        <v>100</v>
      </c>
      <c r="C81" s="163">
        <v>1414465</v>
      </c>
      <c r="D81" s="163">
        <v>1452105</v>
      </c>
      <c r="E81" s="163">
        <v>355686</v>
      </c>
      <c r="F81" s="163">
        <v>1219056</v>
      </c>
      <c r="G81" s="163">
        <v>1244196</v>
      </c>
      <c r="H81" s="163">
        <v>1229169</v>
      </c>
      <c r="I81" s="164">
        <f>IFERROR(H81/G81-1,"-")</f>
        <v>-1.2077679079501968E-2</v>
      </c>
      <c r="J81" s="165">
        <f t="shared" si="30"/>
        <v>-0.15352608798950484</v>
      </c>
      <c r="K81" s="163">
        <f t="shared" si="31"/>
        <v>-15027</v>
      </c>
      <c r="L81" s="163">
        <f t="shared" si="32"/>
        <v>-222936</v>
      </c>
      <c r="M81" s="164">
        <f>H81/H$8</f>
        <v>0.38827482793008478</v>
      </c>
      <c r="N81" s="79"/>
    </row>
    <row r="82" spans="1:14" x14ac:dyDescent="0.25">
      <c r="A82" s="161"/>
      <c r="B82" s="157" t="s">
        <v>107</v>
      </c>
      <c r="C82" s="158">
        <v>323986</v>
      </c>
      <c r="D82" s="158">
        <v>292546</v>
      </c>
      <c r="E82" s="158">
        <v>19967</v>
      </c>
      <c r="F82" s="158">
        <v>235792</v>
      </c>
      <c r="G82" s="158">
        <v>310899</v>
      </c>
      <c r="H82" s="158">
        <v>359401</v>
      </c>
      <c r="I82" s="159">
        <f>IFERROR(H82/G82-1,"-")</f>
        <v>0.15600564813653306</v>
      </c>
      <c r="J82" s="160">
        <f t="shared" si="30"/>
        <v>0.22852816309229995</v>
      </c>
      <c r="K82" s="158">
        <f t="shared" si="31"/>
        <v>48502</v>
      </c>
      <c r="L82" s="158">
        <f t="shared" si="32"/>
        <v>66855</v>
      </c>
      <c r="M82" s="159">
        <f>H82/H$8</f>
        <v>0.11352902768691725</v>
      </c>
      <c r="N82" s="79"/>
    </row>
    <row r="83" spans="1:14" s="56" customFormat="1" x14ac:dyDescent="0.25">
      <c r="A83" s="161"/>
      <c r="B83" s="162" t="s">
        <v>110</v>
      </c>
      <c r="C83" s="163">
        <v>52128</v>
      </c>
      <c r="D83" s="163">
        <v>51277</v>
      </c>
      <c r="E83" s="163">
        <v>3047</v>
      </c>
      <c r="F83" s="163">
        <v>48171</v>
      </c>
      <c r="G83" s="163">
        <v>66201</v>
      </c>
      <c r="H83" s="163">
        <v>74256</v>
      </c>
      <c r="I83" s="164">
        <f t="shared" ref="I83:I90" si="33">IFERROR(H83/G83-1,"-")</f>
        <v>0.12167489917070728</v>
      </c>
      <c r="J83" s="165">
        <f t="shared" si="30"/>
        <v>0.44813464126216429</v>
      </c>
      <c r="K83" s="163">
        <f t="shared" si="31"/>
        <v>8055</v>
      </c>
      <c r="L83" s="163">
        <f t="shared" si="32"/>
        <v>22979</v>
      </c>
      <c r="M83" s="164">
        <f t="shared" ref="M83:M90" si="34">H83/H$8</f>
        <v>2.345628275914571E-2</v>
      </c>
      <c r="N83" s="166"/>
    </row>
    <row r="84" spans="1:14" s="56" customFormat="1" x14ac:dyDescent="0.25">
      <c r="A84" s="161"/>
      <c r="B84" s="162" t="s">
        <v>113</v>
      </c>
      <c r="C84" s="163">
        <v>148704</v>
      </c>
      <c r="D84" s="163">
        <v>116602</v>
      </c>
      <c r="E84" s="163">
        <v>2230</v>
      </c>
      <c r="F84" s="163">
        <v>81267</v>
      </c>
      <c r="G84" s="163">
        <v>95060</v>
      </c>
      <c r="H84" s="163">
        <v>109949</v>
      </c>
      <c r="I84" s="164">
        <f t="shared" si="33"/>
        <v>0.15662739322533148</v>
      </c>
      <c r="J84" s="165">
        <f t="shared" si="30"/>
        <v>-5.7057340354367825E-2</v>
      </c>
      <c r="K84" s="163">
        <f t="shared" si="31"/>
        <v>14889</v>
      </c>
      <c r="L84" s="163">
        <f t="shared" si="32"/>
        <v>-6653</v>
      </c>
      <c r="M84" s="164">
        <f t="shared" si="34"/>
        <v>3.473113058992286E-2</v>
      </c>
      <c r="N84" s="166"/>
    </row>
    <row r="85" spans="1:14" x14ac:dyDescent="0.25">
      <c r="A85" s="161"/>
      <c r="B85" s="162" t="s">
        <v>116</v>
      </c>
      <c r="C85" s="163">
        <v>14601</v>
      </c>
      <c r="D85" s="163">
        <v>15837</v>
      </c>
      <c r="E85" s="163">
        <v>4177</v>
      </c>
      <c r="F85" s="163">
        <v>15893</v>
      </c>
      <c r="G85" s="163">
        <v>29606</v>
      </c>
      <c r="H85" s="163">
        <v>36840</v>
      </c>
      <c r="I85" s="164">
        <f t="shared" si="33"/>
        <v>0.24434236303452006</v>
      </c>
      <c r="J85" s="165">
        <f t="shared" si="30"/>
        <v>1.3261981435878005</v>
      </c>
      <c r="K85" s="163">
        <f t="shared" si="31"/>
        <v>7234</v>
      </c>
      <c r="L85" s="163">
        <f t="shared" si="32"/>
        <v>21003</v>
      </c>
      <c r="M85" s="164">
        <f t="shared" si="34"/>
        <v>1.1637166785807585E-2</v>
      </c>
      <c r="N85" s="79"/>
    </row>
    <row r="86" spans="1:14" x14ac:dyDescent="0.25">
      <c r="A86" s="161"/>
      <c r="B86" s="162" t="s">
        <v>123</v>
      </c>
      <c r="C86" s="163">
        <v>7667</v>
      </c>
      <c r="D86" s="163">
        <v>5485</v>
      </c>
      <c r="E86" s="163">
        <v>218</v>
      </c>
      <c r="F86" s="163">
        <v>6492</v>
      </c>
      <c r="G86" s="163">
        <v>9266</v>
      </c>
      <c r="H86" s="163">
        <v>14761</v>
      </c>
      <c r="I86" s="164">
        <f t="shared" si="33"/>
        <v>0.59302827541549741</v>
      </c>
      <c r="J86" s="165">
        <f t="shared" si="30"/>
        <v>1.6911577028258886</v>
      </c>
      <c r="K86" s="163">
        <f t="shared" si="31"/>
        <v>5495</v>
      </c>
      <c r="L86" s="163">
        <f t="shared" si="32"/>
        <v>9276</v>
      </c>
      <c r="M86" s="164">
        <f t="shared" si="34"/>
        <v>4.6627638144762689E-3</v>
      </c>
      <c r="N86" s="79"/>
    </row>
    <row r="87" spans="1:14" x14ac:dyDescent="0.25">
      <c r="A87" s="161"/>
      <c r="B87" s="162" t="s">
        <v>119</v>
      </c>
      <c r="C87" s="163">
        <v>4428</v>
      </c>
      <c r="D87" s="163">
        <v>3124</v>
      </c>
      <c r="E87" s="163">
        <v>1379</v>
      </c>
      <c r="F87" s="163">
        <v>2154</v>
      </c>
      <c r="G87" s="163">
        <v>4047</v>
      </c>
      <c r="H87" s="163">
        <v>5700</v>
      </c>
      <c r="I87" s="164">
        <f t="shared" si="33"/>
        <v>0.40845070422535201</v>
      </c>
      <c r="J87" s="165">
        <f t="shared" si="30"/>
        <v>0.82458386683738794</v>
      </c>
      <c r="K87" s="163">
        <f t="shared" si="31"/>
        <v>1653</v>
      </c>
      <c r="L87" s="163">
        <f t="shared" si="32"/>
        <v>2576</v>
      </c>
      <c r="M87" s="164">
        <f t="shared" si="34"/>
        <v>1.8005388349376557E-3</v>
      </c>
      <c r="N87" s="79"/>
    </row>
    <row r="88" spans="1:14" x14ac:dyDescent="0.25">
      <c r="A88" s="161"/>
      <c r="B88" s="162" t="s">
        <v>128</v>
      </c>
      <c r="C88" s="163">
        <v>6412</v>
      </c>
      <c r="D88" s="163">
        <v>5718</v>
      </c>
      <c r="E88" s="163">
        <v>13</v>
      </c>
      <c r="F88" s="163">
        <v>6332</v>
      </c>
      <c r="G88" s="163">
        <v>4290</v>
      </c>
      <c r="H88" s="163">
        <v>4680</v>
      </c>
      <c r="I88" s="164">
        <f t="shared" si="33"/>
        <v>9.0909090909090828E-2</v>
      </c>
      <c r="J88" s="165">
        <f t="shared" si="30"/>
        <v>-0.18153200419727178</v>
      </c>
      <c r="K88" s="163">
        <f t="shared" si="31"/>
        <v>390</v>
      </c>
      <c r="L88" s="163">
        <f t="shared" si="32"/>
        <v>-1038</v>
      </c>
      <c r="M88" s="164">
        <f t="shared" si="34"/>
        <v>1.478337148685654E-3</v>
      </c>
      <c r="N88" s="79"/>
    </row>
    <row r="89" spans="1:14" x14ac:dyDescent="0.25">
      <c r="A89" s="161" t="s">
        <v>144</v>
      </c>
      <c r="B89" s="162" t="s">
        <v>131</v>
      </c>
      <c r="C89" s="163">
        <v>8107</v>
      </c>
      <c r="D89" s="163">
        <v>9352</v>
      </c>
      <c r="E89" s="163">
        <v>240</v>
      </c>
      <c r="F89" s="163">
        <v>5750</v>
      </c>
      <c r="G89" s="163">
        <v>5312</v>
      </c>
      <c r="H89" s="163">
        <v>3688</v>
      </c>
      <c r="I89" s="164">
        <f t="shared" si="33"/>
        <v>-0.30572289156626509</v>
      </c>
      <c r="J89" s="165">
        <f t="shared" si="30"/>
        <v>-0.60564585115483327</v>
      </c>
      <c r="K89" s="163">
        <f t="shared" si="31"/>
        <v>-1624</v>
      </c>
      <c r="L89" s="163">
        <f t="shared" si="32"/>
        <v>-5664</v>
      </c>
      <c r="M89" s="164">
        <f t="shared" si="34"/>
        <v>1.1649802146052762E-3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81939</v>
      </c>
      <c r="D90" s="169">
        <f t="shared" si="35"/>
        <v>85151</v>
      </c>
      <c r="E90" s="169">
        <f t="shared" si="35"/>
        <v>8663</v>
      </c>
      <c r="F90" s="169">
        <f t="shared" si="35"/>
        <v>69733</v>
      </c>
      <c r="G90" s="169">
        <f t="shared" si="35"/>
        <v>97117</v>
      </c>
      <c r="H90" s="169">
        <f t="shared" si="35"/>
        <v>109527</v>
      </c>
      <c r="I90" s="170">
        <f t="shared" si="33"/>
        <v>0.12778401309760401</v>
      </c>
      <c r="J90" s="171">
        <f t="shared" si="30"/>
        <v>0.28626792404082169</v>
      </c>
      <c r="K90" s="169">
        <f>H90-G90</f>
        <v>12410</v>
      </c>
      <c r="L90" s="169">
        <f t="shared" si="32"/>
        <v>24376</v>
      </c>
      <c r="M90" s="170">
        <f t="shared" si="34"/>
        <v>3.4597827539336247E-2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10593</v>
      </c>
      <c r="D92" s="176">
        <v>10636</v>
      </c>
      <c r="E92" s="176">
        <v>3603</v>
      </c>
      <c r="F92" s="176">
        <v>11595</v>
      </c>
      <c r="G92" s="176">
        <v>11107</v>
      </c>
      <c r="H92" s="176">
        <v>12187</v>
      </c>
      <c r="I92" s="177">
        <f>IFERROR(H92/G92-1,"-")</f>
        <v>9.7235977311605382E-2</v>
      </c>
      <c r="J92" s="177">
        <f>IFERROR(H92/D92-1,"-")</f>
        <v>0.14582549830763436</v>
      </c>
      <c r="K92" s="176">
        <f>H92-G92</f>
        <v>1080</v>
      </c>
      <c r="L92" s="176">
        <f>H92-D92</f>
        <v>1551</v>
      </c>
      <c r="M92" s="177">
        <f>H92/H$8</f>
        <v>3.8496783826991593E-3</v>
      </c>
      <c r="N92" s="79"/>
    </row>
    <row r="93" spans="1:14" x14ac:dyDescent="0.25">
      <c r="A93" s="161" t="s">
        <v>96</v>
      </c>
      <c r="B93" s="157" t="s">
        <v>97</v>
      </c>
      <c r="C93" s="158">
        <v>5386</v>
      </c>
      <c r="D93" s="158">
        <v>5938</v>
      </c>
      <c r="E93" s="158">
        <v>2778</v>
      </c>
      <c r="F93" s="158">
        <v>5470</v>
      </c>
      <c r="G93" s="158">
        <v>5517</v>
      </c>
      <c r="H93" s="158">
        <v>5734</v>
      </c>
      <c r="I93" s="159">
        <f>IFERROR(H93/G93-1,"-")</f>
        <v>3.9332970817473223E-2</v>
      </c>
      <c r="J93" s="160">
        <f t="shared" ref="J93:J104" si="36">IFERROR(H93/D93-1,"-")</f>
        <v>-3.4355001684068687E-2</v>
      </c>
      <c r="K93" s="158">
        <f t="shared" ref="K93:K103" si="37">H93-G93</f>
        <v>217</v>
      </c>
      <c r="L93" s="158">
        <f t="shared" ref="L93:L104" si="38">H93-D93</f>
        <v>-204</v>
      </c>
      <c r="M93" s="159">
        <f>H93/H$8</f>
        <v>1.8112788911460555E-3</v>
      </c>
      <c r="N93" s="79"/>
    </row>
    <row r="94" spans="1:14" x14ac:dyDescent="0.25">
      <c r="A94" s="161" t="s">
        <v>103</v>
      </c>
      <c r="B94" s="162" t="s">
        <v>103</v>
      </c>
      <c r="C94" s="163">
        <v>24857</v>
      </c>
      <c r="D94" s="163">
        <v>25580</v>
      </c>
      <c r="E94" s="163">
        <v>10910</v>
      </c>
      <c r="F94" s="163">
        <v>24660</v>
      </c>
      <c r="G94" s="163">
        <v>16617</v>
      </c>
      <c r="H94" s="163">
        <v>15955</v>
      </c>
      <c r="I94" s="164">
        <f>IFERROR(H94/G94-1,"-")</f>
        <v>-3.9838719383763599E-2</v>
      </c>
      <c r="J94" s="165">
        <f t="shared" si="36"/>
        <v>-0.3762705238467553</v>
      </c>
      <c r="K94" s="163">
        <f t="shared" si="37"/>
        <v>-662</v>
      </c>
      <c r="L94" s="163">
        <f t="shared" si="38"/>
        <v>-9625</v>
      </c>
      <c r="M94" s="164">
        <f>H94/H$8</f>
        <v>5.0399293177947882E-3</v>
      </c>
      <c r="N94" s="79"/>
    </row>
    <row r="95" spans="1:14" x14ac:dyDescent="0.25">
      <c r="A95" s="161" t="s">
        <v>100</v>
      </c>
      <c r="B95" s="162" t="s">
        <v>100</v>
      </c>
      <c r="C95" s="163">
        <v>33170</v>
      </c>
      <c r="D95" s="163">
        <v>33853</v>
      </c>
      <c r="E95" s="163">
        <v>13340</v>
      </c>
      <c r="F95" s="163">
        <v>34253</v>
      </c>
      <c r="G95" s="163">
        <v>46567</v>
      </c>
      <c r="H95" s="163">
        <v>41485</v>
      </c>
      <c r="I95" s="164">
        <f>IFERROR(H95/G95-1,"-")</f>
        <v>-0.10913307707174613</v>
      </c>
      <c r="J95" s="165">
        <f t="shared" si="36"/>
        <v>0.22544530765367909</v>
      </c>
      <c r="K95" s="163">
        <f t="shared" si="37"/>
        <v>-5082</v>
      </c>
      <c r="L95" s="163">
        <f t="shared" si="38"/>
        <v>7632</v>
      </c>
      <c r="M95" s="164">
        <f>H95/H$8</f>
        <v>1.310444799427871E-2</v>
      </c>
      <c r="N95" s="79"/>
    </row>
    <row r="96" spans="1:14" x14ac:dyDescent="0.25">
      <c r="A96" s="161"/>
      <c r="B96" s="157" t="s">
        <v>107</v>
      </c>
      <c r="C96" s="158">
        <v>5207</v>
      </c>
      <c r="D96" s="158">
        <v>4698</v>
      </c>
      <c r="E96" s="158">
        <v>825</v>
      </c>
      <c r="F96" s="158">
        <v>6125</v>
      </c>
      <c r="G96" s="158">
        <v>5590</v>
      </c>
      <c r="H96" s="158">
        <v>6453</v>
      </c>
      <c r="I96" s="159">
        <f>IFERROR(H96/G96-1,"-")</f>
        <v>0.15438282647584978</v>
      </c>
      <c r="J96" s="160">
        <f t="shared" si="36"/>
        <v>0.37356321839080464</v>
      </c>
      <c r="K96" s="158">
        <f t="shared" si="37"/>
        <v>863</v>
      </c>
      <c r="L96" s="158">
        <f t="shared" si="38"/>
        <v>1755</v>
      </c>
      <c r="M96" s="159">
        <f>H96/H$8</f>
        <v>2.0383994915531035E-3</v>
      </c>
      <c r="N96" s="79"/>
    </row>
    <row r="97" spans="1:14" s="56" customFormat="1" x14ac:dyDescent="0.25">
      <c r="A97" s="161"/>
      <c r="B97" s="162" t="s">
        <v>110</v>
      </c>
      <c r="C97" s="163">
        <v>458</v>
      </c>
      <c r="D97" s="163">
        <v>312</v>
      </c>
      <c r="E97" s="163">
        <v>90</v>
      </c>
      <c r="F97" s="163">
        <v>676</v>
      </c>
      <c r="G97" s="163">
        <v>658</v>
      </c>
      <c r="H97" s="163">
        <v>850</v>
      </c>
      <c r="I97" s="164">
        <f t="shared" ref="I97:I104" si="39">IFERROR(H97/G97-1,"-")</f>
        <v>0.29179331306990886</v>
      </c>
      <c r="J97" s="165">
        <f t="shared" si="36"/>
        <v>1.7243589743589745</v>
      </c>
      <c r="K97" s="163">
        <f t="shared" si="37"/>
        <v>192</v>
      </c>
      <c r="L97" s="163">
        <f t="shared" si="38"/>
        <v>538</v>
      </c>
      <c r="M97" s="164">
        <f t="shared" ref="M97:M104" si="40">H97/H$8</f>
        <v>2.6850140521000128E-4</v>
      </c>
      <c r="N97" s="166"/>
    </row>
    <row r="98" spans="1:14" s="56" customFormat="1" x14ac:dyDescent="0.25">
      <c r="A98" s="161"/>
      <c r="B98" s="162" t="s">
        <v>113</v>
      </c>
      <c r="C98" s="163">
        <v>1839</v>
      </c>
      <c r="D98" s="163">
        <v>1681</v>
      </c>
      <c r="E98" s="163">
        <v>122</v>
      </c>
      <c r="F98" s="163">
        <v>2114</v>
      </c>
      <c r="G98" s="163">
        <v>1758</v>
      </c>
      <c r="H98" s="163">
        <v>1824</v>
      </c>
      <c r="I98" s="164">
        <f t="shared" si="39"/>
        <v>3.7542662116040848E-2</v>
      </c>
      <c r="J98" s="165">
        <f t="shared" si="36"/>
        <v>8.5068411659726451E-2</v>
      </c>
      <c r="K98" s="163">
        <f t="shared" si="37"/>
        <v>66</v>
      </c>
      <c r="L98" s="163">
        <f t="shared" si="38"/>
        <v>143</v>
      </c>
      <c r="M98" s="164">
        <f t="shared" si="40"/>
        <v>5.7617242718004981E-4</v>
      </c>
      <c r="N98" s="166"/>
    </row>
    <row r="99" spans="1:14" x14ac:dyDescent="0.25">
      <c r="A99" s="161"/>
      <c r="B99" s="162" t="s">
        <v>116</v>
      </c>
      <c r="C99" s="163">
        <v>856</v>
      </c>
      <c r="D99" s="163">
        <v>638</v>
      </c>
      <c r="E99" s="163">
        <v>266</v>
      </c>
      <c r="F99" s="163">
        <v>484</v>
      </c>
      <c r="G99" s="163">
        <v>565</v>
      </c>
      <c r="H99" s="163">
        <v>622</v>
      </c>
      <c r="I99" s="164">
        <f t="shared" si="39"/>
        <v>0.10088495575221246</v>
      </c>
      <c r="J99" s="165">
        <f t="shared" si="36"/>
        <v>-2.5078369905956133E-2</v>
      </c>
      <c r="K99" s="163">
        <f t="shared" si="37"/>
        <v>57</v>
      </c>
      <c r="L99" s="163">
        <f t="shared" si="38"/>
        <v>-16</v>
      </c>
      <c r="M99" s="164">
        <f t="shared" si="40"/>
        <v>1.9647985181249505E-4</v>
      </c>
      <c r="N99" s="79"/>
    </row>
    <row r="100" spans="1:14" x14ac:dyDescent="0.25">
      <c r="A100" s="161"/>
      <c r="B100" s="162" t="s">
        <v>123</v>
      </c>
      <c r="C100" s="163">
        <v>73</v>
      </c>
      <c r="D100" s="163">
        <v>243</v>
      </c>
      <c r="E100" s="163">
        <v>5</v>
      </c>
      <c r="F100" s="163">
        <v>458</v>
      </c>
      <c r="G100" s="163">
        <v>266</v>
      </c>
      <c r="H100" s="163">
        <v>155</v>
      </c>
      <c r="I100" s="164">
        <f t="shared" si="39"/>
        <v>-0.41729323308270672</v>
      </c>
      <c r="J100" s="165">
        <f t="shared" si="36"/>
        <v>-0.36213991769547327</v>
      </c>
      <c r="K100" s="163">
        <f t="shared" si="37"/>
        <v>-111</v>
      </c>
      <c r="L100" s="163">
        <f t="shared" si="38"/>
        <v>-88</v>
      </c>
      <c r="M100" s="164">
        <f t="shared" si="40"/>
        <v>4.8962020950059053E-5</v>
      </c>
      <c r="N100" s="79"/>
    </row>
    <row r="101" spans="1:14" x14ac:dyDescent="0.25">
      <c r="A101" s="161"/>
      <c r="B101" s="162" t="s">
        <v>119</v>
      </c>
      <c r="C101" s="163">
        <v>110</v>
      </c>
      <c r="D101" s="163">
        <v>56</v>
      </c>
      <c r="E101" s="163">
        <v>74</v>
      </c>
      <c r="F101" s="163">
        <v>83</v>
      </c>
      <c r="G101" s="163">
        <v>116</v>
      </c>
      <c r="H101" s="163">
        <v>156</v>
      </c>
      <c r="I101" s="164">
        <f t="shared" si="39"/>
        <v>0.34482758620689657</v>
      </c>
      <c r="J101" s="165">
        <f t="shared" si="36"/>
        <v>1.7857142857142856</v>
      </c>
      <c r="K101" s="163">
        <f t="shared" si="37"/>
        <v>40</v>
      </c>
      <c r="L101" s="163">
        <f t="shared" si="38"/>
        <v>100</v>
      </c>
      <c r="M101" s="164">
        <f t="shared" si="40"/>
        <v>4.9277904956188466E-5</v>
      </c>
      <c r="N101" s="79"/>
    </row>
    <row r="102" spans="1:14" x14ac:dyDescent="0.25">
      <c r="A102" s="161"/>
      <c r="B102" s="162" t="s">
        <v>128</v>
      </c>
      <c r="C102" s="163">
        <v>21</v>
      </c>
      <c r="D102" s="163">
        <v>16</v>
      </c>
      <c r="E102" s="163">
        <v>0</v>
      </c>
      <c r="F102" s="163">
        <v>46</v>
      </c>
      <c r="G102" s="163">
        <v>6</v>
      </c>
      <c r="H102" s="163">
        <v>24</v>
      </c>
      <c r="I102" s="164">
        <f t="shared" si="39"/>
        <v>3</v>
      </c>
      <c r="J102" s="165">
        <f t="shared" si="36"/>
        <v>0.5</v>
      </c>
      <c r="K102" s="163">
        <f t="shared" si="37"/>
        <v>18</v>
      </c>
      <c r="L102" s="163">
        <f t="shared" si="38"/>
        <v>8</v>
      </c>
      <c r="M102" s="164">
        <f t="shared" si="40"/>
        <v>7.5812161471059178E-6</v>
      </c>
      <c r="N102" s="79"/>
    </row>
    <row r="103" spans="1:14" x14ac:dyDescent="0.25">
      <c r="A103" s="161" t="s">
        <v>144</v>
      </c>
      <c r="B103" s="162" t="s">
        <v>131</v>
      </c>
      <c r="C103" s="163">
        <v>43</v>
      </c>
      <c r="D103" s="163">
        <v>48</v>
      </c>
      <c r="E103" s="163">
        <v>6</v>
      </c>
      <c r="F103" s="163">
        <v>20</v>
      </c>
      <c r="G103" s="163">
        <v>26</v>
      </c>
      <c r="H103" s="163">
        <v>122</v>
      </c>
      <c r="I103" s="164">
        <f t="shared" si="39"/>
        <v>3.6923076923076925</v>
      </c>
      <c r="J103" s="165">
        <f t="shared" si="36"/>
        <v>1.5416666666666665</v>
      </c>
      <c r="K103" s="163">
        <f t="shared" si="37"/>
        <v>96</v>
      </c>
      <c r="L103" s="163">
        <f t="shared" si="38"/>
        <v>74</v>
      </c>
      <c r="M103" s="164">
        <f t="shared" si="40"/>
        <v>3.8537848747788415E-5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1807</v>
      </c>
      <c r="D104" s="169">
        <f t="shared" si="41"/>
        <v>1704</v>
      </c>
      <c r="E104" s="169">
        <f t="shared" si="41"/>
        <v>262</v>
      </c>
      <c r="F104" s="169">
        <f t="shared" si="41"/>
        <v>2244</v>
      </c>
      <c r="G104" s="169">
        <f t="shared" si="41"/>
        <v>2195</v>
      </c>
      <c r="H104" s="169">
        <f t="shared" si="41"/>
        <v>2700</v>
      </c>
      <c r="I104" s="170">
        <f t="shared" si="39"/>
        <v>0.23006833712984065</v>
      </c>
      <c r="J104" s="171">
        <f t="shared" si="36"/>
        <v>0.58450704225352124</v>
      </c>
      <c r="K104" s="169">
        <f>H104-G104</f>
        <v>505</v>
      </c>
      <c r="L104" s="169">
        <f t="shared" si="38"/>
        <v>996</v>
      </c>
      <c r="M104" s="170">
        <f t="shared" si="40"/>
        <v>8.5288681654941583E-4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91323</v>
      </c>
      <c r="D106" s="176">
        <v>84734</v>
      </c>
      <c r="E106" s="176">
        <v>20597</v>
      </c>
      <c r="F106" s="176">
        <v>132612</v>
      </c>
      <c r="G106" s="176">
        <v>146405</v>
      </c>
      <c r="H106" s="176">
        <v>126079</v>
      </c>
      <c r="I106" s="177">
        <f>IFERROR(H106/G106-1,"-")</f>
        <v>-0.13883405621392708</v>
      </c>
      <c r="J106" s="177">
        <f>IFERROR(H106/D106-1,"-")</f>
        <v>0.48793872589515419</v>
      </c>
      <c r="K106" s="176">
        <f>H106-G106</f>
        <v>-20326</v>
      </c>
      <c r="L106" s="176">
        <f>H106-D106</f>
        <v>41345</v>
      </c>
      <c r="M106" s="177">
        <f>H106/H$8</f>
        <v>3.9826339608790291E-2</v>
      </c>
      <c r="N106" s="79"/>
    </row>
    <row r="107" spans="1:14" x14ac:dyDescent="0.25">
      <c r="A107" s="161" t="s">
        <v>96</v>
      </c>
      <c r="B107" s="157" t="s">
        <v>97</v>
      </c>
      <c r="C107" s="158">
        <v>12483</v>
      </c>
      <c r="D107" s="158">
        <v>15718</v>
      </c>
      <c r="E107" s="158">
        <v>9240</v>
      </c>
      <c r="F107" s="158">
        <v>24745</v>
      </c>
      <c r="G107" s="158">
        <v>21110</v>
      </c>
      <c r="H107" s="158">
        <v>14338</v>
      </c>
      <c r="I107" s="159">
        <f>IFERROR(H107/G107-1,"-")</f>
        <v>-0.32079583135954526</v>
      </c>
      <c r="J107" s="160">
        <f t="shared" ref="J107:J118" si="42">IFERROR(H107/D107-1,"-")</f>
        <v>-8.7797429698434959E-2</v>
      </c>
      <c r="K107" s="158">
        <f t="shared" ref="K107:K117" si="43">H107-G107</f>
        <v>-6772</v>
      </c>
      <c r="L107" s="158">
        <f t="shared" ref="L107:L118" si="44">H107-D107</f>
        <v>-1380</v>
      </c>
      <c r="M107" s="159">
        <f>H107/H$8</f>
        <v>4.5291448798835269E-3</v>
      </c>
      <c r="N107" s="79"/>
    </row>
    <row r="108" spans="1:14" x14ac:dyDescent="0.25">
      <c r="A108" s="161" t="s">
        <v>103</v>
      </c>
      <c r="B108" s="162" t="s">
        <v>103</v>
      </c>
      <c r="C108" s="163">
        <v>47469</v>
      </c>
      <c r="D108" s="163">
        <v>37729</v>
      </c>
      <c r="E108" s="163">
        <v>8382</v>
      </c>
      <c r="F108" s="163">
        <v>59185</v>
      </c>
      <c r="G108" s="163">
        <v>53181</v>
      </c>
      <c r="H108" s="163">
        <v>52808</v>
      </c>
      <c r="I108" s="164">
        <f>IFERROR(H108/G108-1,"-")</f>
        <v>-7.013783118030914E-3</v>
      </c>
      <c r="J108" s="165">
        <f t="shared" si="42"/>
        <v>0.39966603938614864</v>
      </c>
      <c r="K108" s="163">
        <f t="shared" si="43"/>
        <v>-373</v>
      </c>
      <c r="L108" s="163">
        <f t="shared" si="44"/>
        <v>15079</v>
      </c>
      <c r="M108" s="164">
        <f>H108/H$8</f>
        <v>1.6681202595682055E-2</v>
      </c>
      <c r="N108" s="79"/>
    </row>
    <row r="109" spans="1:14" x14ac:dyDescent="0.25">
      <c r="A109" s="161" t="s">
        <v>100</v>
      </c>
      <c r="B109" s="162" t="s">
        <v>100</v>
      </c>
      <c r="C109" s="163">
        <v>90791</v>
      </c>
      <c r="D109" s="163">
        <v>94259</v>
      </c>
      <c r="E109" s="163">
        <v>104181</v>
      </c>
      <c r="F109" s="163">
        <v>111770</v>
      </c>
      <c r="G109" s="163">
        <v>139031</v>
      </c>
      <c r="H109" s="163">
        <v>131711</v>
      </c>
      <c r="I109" s="164">
        <f>IFERROR(H109/G109-1,"-")</f>
        <v>-5.26501283886327E-2</v>
      </c>
      <c r="J109" s="165">
        <f t="shared" si="42"/>
        <v>0.39733075886652736</v>
      </c>
      <c r="K109" s="163">
        <f t="shared" si="43"/>
        <v>-7320</v>
      </c>
      <c r="L109" s="163">
        <f t="shared" si="44"/>
        <v>37452</v>
      </c>
      <c r="M109" s="164">
        <f>H109/H$8</f>
        <v>4.1605398331311147E-2</v>
      </c>
      <c r="N109" s="79"/>
    </row>
    <row r="110" spans="1:14" x14ac:dyDescent="0.25">
      <c r="A110" s="161"/>
      <c r="B110" s="157" t="s">
        <v>107</v>
      </c>
      <c r="C110" s="158">
        <v>78840</v>
      </c>
      <c r="D110" s="158">
        <v>69016</v>
      </c>
      <c r="E110" s="158">
        <v>11357</v>
      </c>
      <c r="F110" s="158">
        <v>107867</v>
      </c>
      <c r="G110" s="158">
        <v>125295</v>
      </c>
      <c r="H110" s="158">
        <v>111741</v>
      </c>
      <c r="I110" s="159">
        <f>IFERROR(H110/G110-1,"-")</f>
        <v>-0.10817670298096493</v>
      </c>
      <c r="J110" s="160">
        <f t="shared" si="42"/>
        <v>0.61905934855685629</v>
      </c>
      <c r="K110" s="158">
        <f t="shared" si="43"/>
        <v>-13554</v>
      </c>
      <c r="L110" s="158">
        <f t="shared" si="44"/>
        <v>42725</v>
      </c>
      <c r="M110" s="159">
        <f>H110/H$8</f>
        <v>3.5297194728906765E-2</v>
      </c>
      <c r="N110" s="79"/>
    </row>
    <row r="111" spans="1:14" s="56" customFormat="1" x14ac:dyDescent="0.25">
      <c r="A111" s="161"/>
      <c r="B111" s="162" t="s">
        <v>110</v>
      </c>
      <c r="C111" s="163">
        <v>43294</v>
      </c>
      <c r="D111" s="163">
        <v>37865</v>
      </c>
      <c r="E111" s="163">
        <v>5886</v>
      </c>
      <c r="F111" s="163">
        <v>68927</v>
      </c>
      <c r="G111" s="163">
        <v>90194</v>
      </c>
      <c r="H111" s="163">
        <v>68520</v>
      </c>
      <c r="I111" s="164">
        <f t="shared" ref="I111:I118" si="45">IFERROR(H111/G111-1,"-")</f>
        <v>-0.24030423309754534</v>
      </c>
      <c r="J111" s="165">
        <f t="shared" si="42"/>
        <v>0.80958668955499813</v>
      </c>
      <c r="K111" s="163">
        <f t="shared" si="43"/>
        <v>-21674</v>
      </c>
      <c r="L111" s="163">
        <f t="shared" si="44"/>
        <v>30655</v>
      </c>
      <c r="M111" s="164">
        <f t="shared" ref="M111:M118" si="46">H111/H$8</f>
        <v>2.1644372099987395E-2</v>
      </c>
      <c r="N111" s="166"/>
    </row>
    <row r="112" spans="1:14" s="56" customFormat="1" x14ac:dyDescent="0.25">
      <c r="A112" s="161"/>
      <c r="B112" s="162" t="s">
        <v>113</v>
      </c>
      <c r="C112" s="163">
        <v>8373</v>
      </c>
      <c r="D112" s="163">
        <v>5517</v>
      </c>
      <c r="E112" s="163">
        <v>442</v>
      </c>
      <c r="F112" s="163">
        <v>3075</v>
      </c>
      <c r="G112" s="163">
        <v>4324</v>
      </c>
      <c r="H112" s="163">
        <v>5830</v>
      </c>
      <c r="I112" s="164">
        <f t="shared" si="45"/>
        <v>0.34828862164662344</v>
      </c>
      <c r="J112" s="165">
        <f t="shared" si="42"/>
        <v>5.6733732100779477E-2</v>
      </c>
      <c r="K112" s="163">
        <f t="shared" si="43"/>
        <v>1506</v>
      </c>
      <c r="L112" s="163">
        <f t="shared" si="44"/>
        <v>313</v>
      </c>
      <c r="M112" s="164">
        <f t="shared" si="46"/>
        <v>1.8416037557344794E-3</v>
      </c>
      <c r="N112" s="166"/>
    </row>
    <row r="113" spans="1:14" x14ac:dyDescent="0.25">
      <c r="A113" s="161"/>
      <c r="B113" s="162" t="s">
        <v>116</v>
      </c>
      <c r="C113" s="163">
        <v>10664</v>
      </c>
      <c r="D113" s="163">
        <v>7592</v>
      </c>
      <c r="E113" s="163">
        <v>2076</v>
      </c>
      <c r="F113" s="163">
        <v>6802</v>
      </c>
      <c r="G113" s="163">
        <v>4406</v>
      </c>
      <c r="H113" s="163">
        <v>10904</v>
      </c>
      <c r="I113" s="164">
        <f t="shared" si="45"/>
        <v>1.4748070812528371</v>
      </c>
      <c r="J113" s="165">
        <f t="shared" si="42"/>
        <v>0.43624868282402529</v>
      </c>
      <c r="K113" s="163">
        <f t="shared" si="43"/>
        <v>6498</v>
      </c>
      <c r="L113" s="163">
        <f t="shared" si="44"/>
        <v>3312</v>
      </c>
      <c r="M113" s="164">
        <f t="shared" si="46"/>
        <v>3.4443992028351223E-3</v>
      </c>
      <c r="N113" s="79"/>
    </row>
    <row r="114" spans="1:14" x14ac:dyDescent="0.25">
      <c r="A114" s="161"/>
      <c r="B114" s="162" t="s">
        <v>123</v>
      </c>
      <c r="C114" s="163">
        <v>2661</v>
      </c>
      <c r="D114" s="163">
        <v>1718</v>
      </c>
      <c r="E114" s="163">
        <v>230</v>
      </c>
      <c r="F114" s="163">
        <v>3070</v>
      </c>
      <c r="G114" s="163">
        <v>6655</v>
      </c>
      <c r="H114" s="163">
        <v>4208</v>
      </c>
      <c r="I114" s="164">
        <f t="shared" si="45"/>
        <v>-0.36769346356123211</v>
      </c>
      <c r="J114" s="165">
        <f t="shared" si="42"/>
        <v>1.4493597206053552</v>
      </c>
      <c r="K114" s="163">
        <f t="shared" si="43"/>
        <v>-2447</v>
      </c>
      <c r="L114" s="163">
        <f t="shared" si="44"/>
        <v>2490</v>
      </c>
      <c r="M114" s="164">
        <f t="shared" si="46"/>
        <v>1.329239897792571E-3</v>
      </c>
      <c r="N114" s="79"/>
    </row>
    <row r="115" spans="1:14" x14ac:dyDescent="0.25">
      <c r="A115" s="161"/>
      <c r="B115" s="162" t="s">
        <v>119</v>
      </c>
      <c r="C115" s="163">
        <v>3018</v>
      </c>
      <c r="D115" s="163">
        <v>1511</v>
      </c>
      <c r="E115" s="163">
        <v>1415</v>
      </c>
      <c r="F115" s="163">
        <v>2701</v>
      </c>
      <c r="G115" s="163">
        <v>2228</v>
      </c>
      <c r="H115" s="163">
        <v>3906</v>
      </c>
      <c r="I115" s="164">
        <f t="shared" si="45"/>
        <v>0.7531418312387792</v>
      </c>
      <c r="J115" s="165">
        <f t="shared" si="42"/>
        <v>1.5850430178689607</v>
      </c>
      <c r="K115" s="163">
        <f t="shared" si="43"/>
        <v>1678</v>
      </c>
      <c r="L115" s="163">
        <f t="shared" si="44"/>
        <v>2395</v>
      </c>
      <c r="M115" s="164">
        <f t="shared" si="46"/>
        <v>1.2338429279414882E-3</v>
      </c>
      <c r="N115" s="79"/>
    </row>
    <row r="116" spans="1:14" x14ac:dyDescent="0.25">
      <c r="A116" s="161"/>
      <c r="B116" s="162" t="s">
        <v>128</v>
      </c>
      <c r="C116" s="163">
        <v>145</v>
      </c>
      <c r="D116" s="163">
        <v>365</v>
      </c>
      <c r="E116" s="163">
        <v>0</v>
      </c>
      <c r="F116" s="163">
        <v>5288</v>
      </c>
      <c r="G116" s="163">
        <v>682</v>
      </c>
      <c r="H116" s="163">
        <v>352</v>
      </c>
      <c r="I116" s="164">
        <f t="shared" si="45"/>
        <v>-0.4838709677419355</v>
      </c>
      <c r="J116" s="165">
        <f t="shared" si="42"/>
        <v>-3.5616438356164348E-2</v>
      </c>
      <c r="K116" s="163">
        <f t="shared" si="43"/>
        <v>-330</v>
      </c>
      <c r="L116" s="163">
        <f t="shared" si="44"/>
        <v>-13</v>
      </c>
      <c r="M116" s="164">
        <f t="shared" si="46"/>
        <v>1.1119117015755347E-4</v>
      </c>
      <c r="N116" s="79"/>
    </row>
    <row r="117" spans="1:14" x14ac:dyDescent="0.25">
      <c r="A117" s="161" t="s">
        <v>144</v>
      </c>
      <c r="B117" s="162" t="s">
        <v>131</v>
      </c>
      <c r="C117" s="163">
        <v>400</v>
      </c>
      <c r="D117" s="163">
        <v>433</v>
      </c>
      <c r="E117" s="163">
        <v>12</v>
      </c>
      <c r="F117" s="163">
        <v>258</v>
      </c>
      <c r="G117" s="163">
        <v>251</v>
      </c>
      <c r="H117" s="163">
        <v>185</v>
      </c>
      <c r="I117" s="164">
        <f t="shared" si="45"/>
        <v>-0.26294820717131473</v>
      </c>
      <c r="J117" s="165">
        <f t="shared" si="42"/>
        <v>-0.57274826789838329</v>
      </c>
      <c r="K117" s="163">
        <f t="shared" si="43"/>
        <v>-66</v>
      </c>
      <c r="L117" s="163">
        <f t="shared" si="44"/>
        <v>-248</v>
      </c>
      <c r="M117" s="164">
        <f t="shared" si="46"/>
        <v>5.8438541133941454E-5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10285</v>
      </c>
      <c r="D118" s="169">
        <f t="shared" si="47"/>
        <v>14015</v>
      </c>
      <c r="E118" s="169">
        <f t="shared" si="47"/>
        <v>1296</v>
      </c>
      <c r="F118" s="169">
        <f t="shared" si="47"/>
        <v>17746</v>
      </c>
      <c r="G118" s="169">
        <f t="shared" si="47"/>
        <v>16555</v>
      </c>
      <c r="H118" s="169">
        <f t="shared" si="47"/>
        <v>17836</v>
      </c>
      <c r="I118" s="170">
        <f t="shared" si="45"/>
        <v>7.7378435517970301E-2</v>
      </c>
      <c r="J118" s="171">
        <f t="shared" si="42"/>
        <v>0.27263646093471272</v>
      </c>
      <c r="K118" s="169">
        <f>H118-G118</f>
        <v>1281</v>
      </c>
      <c r="L118" s="169">
        <f t="shared" si="44"/>
        <v>3821</v>
      </c>
      <c r="M118" s="170">
        <f t="shared" si="46"/>
        <v>5.6341071333242147E-3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44079</v>
      </c>
      <c r="D120" s="176">
        <v>40116</v>
      </c>
      <c r="E120" s="176">
        <v>17308</v>
      </c>
      <c r="F120" s="176">
        <v>48246</v>
      </c>
      <c r="G120" s="176">
        <v>49321</v>
      </c>
      <c r="H120" s="176">
        <v>43124</v>
      </c>
      <c r="I120" s="177">
        <f>IFERROR(H120/G120-1,"-")</f>
        <v>-0.1256462764339733</v>
      </c>
      <c r="J120" s="177">
        <f>IFERROR(H120/D120-1,"-")</f>
        <v>7.4982550603250653E-2</v>
      </c>
      <c r="K120" s="176">
        <f>H120-G120</f>
        <v>-6197</v>
      </c>
      <c r="L120" s="176">
        <f>H120-D120</f>
        <v>3008</v>
      </c>
      <c r="M120" s="177">
        <f>H120/H$8</f>
        <v>1.3622181880324817E-2</v>
      </c>
      <c r="N120" s="79"/>
    </row>
    <row r="121" spans="1:14" x14ac:dyDescent="0.25">
      <c r="A121" s="161" t="s">
        <v>96</v>
      </c>
      <c r="B121" s="157" t="s">
        <v>97</v>
      </c>
      <c r="C121" s="158">
        <v>23290</v>
      </c>
      <c r="D121" s="158">
        <v>20320</v>
      </c>
      <c r="E121" s="158">
        <v>12162</v>
      </c>
      <c r="F121" s="158">
        <v>26214</v>
      </c>
      <c r="G121" s="158">
        <v>28464</v>
      </c>
      <c r="H121" s="158">
        <v>24346</v>
      </c>
      <c r="I121" s="159">
        <f>IFERROR(H121/G121-1,"-")</f>
        <v>-0.14467397414277683</v>
      </c>
      <c r="J121" s="160">
        <f t="shared" ref="J121:J132" si="48">IFERROR(H121/D121-1,"-")</f>
        <v>0.19812992125984241</v>
      </c>
      <c r="K121" s="158">
        <f t="shared" ref="K121:K131" si="49">H121-G121</f>
        <v>-4118</v>
      </c>
      <c r="L121" s="158">
        <f t="shared" ref="L121:L132" si="50">H121-D121</f>
        <v>4026</v>
      </c>
      <c r="M121" s="159">
        <f>H121/H$8</f>
        <v>7.690512013226695E-3</v>
      </c>
      <c r="N121" s="79"/>
    </row>
    <row r="122" spans="1:14" x14ac:dyDescent="0.25">
      <c r="A122" s="161" t="s">
        <v>103</v>
      </c>
      <c r="B122" s="162" t="s">
        <v>103</v>
      </c>
      <c r="C122" s="163">
        <v>115685</v>
      </c>
      <c r="D122" s="163">
        <v>90547</v>
      </c>
      <c r="E122" s="163">
        <v>32750</v>
      </c>
      <c r="F122" s="163">
        <v>106682</v>
      </c>
      <c r="G122" s="163">
        <v>101584</v>
      </c>
      <c r="H122" s="163">
        <v>112133</v>
      </c>
      <c r="I122" s="164">
        <f>IFERROR(H122/G122-1,"-")</f>
        <v>0.10384509371554573</v>
      </c>
      <c r="J122" s="165">
        <f t="shared" si="48"/>
        <v>0.23839552939357467</v>
      </c>
      <c r="K122" s="163">
        <f t="shared" si="49"/>
        <v>10549</v>
      </c>
      <c r="L122" s="163">
        <f t="shared" si="50"/>
        <v>21586</v>
      </c>
      <c r="M122" s="164">
        <f>H122/H$8</f>
        <v>3.5421021259309494E-2</v>
      </c>
      <c r="N122" s="79"/>
    </row>
    <row r="123" spans="1:14" x14ac:dyDescent="0.25">
      <c r="A123" s="161" t="s">
        <v>100</v>
      </c>
      <c r="B123" s="162" t="s">
        <v>100</v>
      </c>
      <c r="C123" s="163">
        <v>109039</v>
      </c>
      <c r="D123" s="163">
        <v>102230</v>
      </c>
      <c r="E123" s="163">
        <v>49974</v>
      </c>
      <c r="F123" s="163">
        <v>118534</v>
      </c>
      <c r="G123" s="163">
        <v>151841</v>
      </c>
      <c r="H123" s="163">
        <v>142105</v>
      </c>
      <c r="I123" s="164">
        <f>IFERROR(H123/G123-1,"-")</f>
        <v>-6.4119704164224411E-2</v>
      </c>
      <c r="J123" s="165">
        <f t="shared" si="48"/>
        <v>0.39005184388144376</v>
      </c>
      <c r="K123" s="163">
        <f t="shared" si="49"/>
        <v>-9736</v>
      </c>
      <c r="L123" s="163">
        <f t="shared" si="50"/>
        <v>39875</v>
      </c>
      <c r="M123" s="164">
        <f>H123/H$8</f>
        <v>4.4888696691020268E-2</v>
      </c>
      <c r="N123" s="79"/>
    </row>
    <row r="124" spans="1:14" x14ac:dyDescent="0.25">
      <c r="A124" s="161"/>
      <c r="B124" s="157" t="s">
        <v>107</v>
      </c>
      <c r="C124" s="158">
        <v>20789</v>
      </c>
      <c r="D124" s="158">
        <v>19796</v>
      </c>
      <c r="E124" s="158">
        <v>5146</v>
      </c>
      <c r="F124" s="158">
        <v>22032</v>
      </c>
      <c r="G124" s="158">
        <v>20857</v>
      </c>
      <c r="H124" s="158">
        <v>18778</v>
      </c>
      <c r="I124" s="159">
        <f>IFERROR(H124/G124-1,"-")</f>
        <v>-9.9678764923047392E-2</v>
      </c>
      <c r="J124" s="160">
        <f t="shared" si="48"/>
        <v>-5.1424530208122876E-2</v>
      </c>
      <c r="K124" s="158">
        <f t="shared" si="49"/>
        <v>-2079</v>
      </c>
      <c r="L124" s="158">
        <f t="shared" si="50"/>
        <v>-1018</v>
      </c>
      <c r="M124" s="159">
        <f>H124/H$8</f>
        <v>5.9316698670981221E-3</v>
      </c>
      <c r="N124" s="79"/>
    </row>
    <row r="125" spans="1:14" s="56" customFormat="1" x14ac:dyDescent="0.25">
      <c r="A125" s="161"/>
      <c r="B125" s="162" t="s">
        <v>110</v>
      </c>
      <c r="C125" s="163">
        <v>3057</v>
      </c>
      <c r="D125" s="163">
        <v>2070</v>
      </c>
      <c r="E125" s="163">
        <v>273</v>
      </c>
      <c r="F125" s="163">
        <v>2166</v>
      </c>
      <c r="G125" s="163">
        <v>4936</v>
      </c>
      <c r="H125" s="163">
        <v>1826</v>
      </c>
      <c r="I125" s="164">
        <f t="shared" ref="I125:I132" si="51">IFERROR(H125/G125-1,"-")</f>
        <v>-0.63006482982171796</v>
      </c>
      <c r="J125" s="165">
        <f t="shared" si="48"/>
        <v>-0.11787439613526574</v>
      </c>
      <c r="K125" s="163">
        <f t="shared" si="49"/>
        <v>-3110</v>
      </c>
      <c r="L125" s="163">
        <f t="shared" si="50"/>
        <v>-244</v>
      </c>
      <c r="M125" s="164">
        <f t="shared" ref="M125:M132" si="52">H125/H$8</f>
        <v>5.7680419519230859E-4</v>
      </c>
      <c r="N125" s="166"/>
    </row>
    <row r="126" spans="1:14" s="56" customFormat="1" x14ac:dyDescent="0.25">
      <c r="A126" s="161"/>
      <c r="B126" s="162" t="s">
        <v>113</v>
      </c>
      <c r="C126" s="163">
        <v>2637</v>
      </c>
      <c r="D126" s="163">
        <v>2455</v>
      </c>
      <c r="E126" s="163">
        <v>260</v>
      </c>
      <c r="F126" s="163">
        <v>2874</v>
      </c>
      <c r="G126" s="163">
        <v>3162</v>
      </c>
      <c r="H126" s="163">
        <v>3189</v>
      </c>
      <c r="I126" s="164">
        <f t="shared" si="51"/>
        <v>8.5388994307400434E-3</v>
      </c>
      <c r="J126" s="165">
        <f t="shared" si="48"/>
        <v>0.29898167006109988</v>
      </c>
      <c r="K126" s="163">
        <f t="shared" si="49"/>
        <v>27</v>
      </c>
      <c r="L126" s="163">
        <f t="shared" si="50"/>
        <v>734</v>
      </c>
      <c r="M126" s="164">
        <f t="shared" si="52"/>
        <v>1.0073540955466988E-3</v>
      </c>
      <c r="N126" s="166"/>
    </row>
    <row r="127" spans="1:14" x14ac:dyDescent="0.25">
      <c r="A127" s="161"/>
      <c r="B127" s="162" t="s">
        <v>116</v>
      </c>
      <c r="C127" s="163">
        <v>1421</v>
      </c>
      <c r="D127" s="163">
        <v>1738</v>
      </c>
      <c r="E127" s="163">
        <v>349</v>
      </c>
      <c r="F127" s="163">
        <v>1751</v>
      </c>
      <c r="G127" s="163">
        <v>1685</v>
      </c>
      <c r="H127" s="163">
        <v>1740</v>
      </c>
      <c r="I127" s="164">
        <f t="shared" si="51"/>
        <v>3.2640949554896048E-2</v>
      </c>
      <c r="J127" s="165">
        <f t="shared" si="48"/>
        <v>1.1507479861909697E-3</v>
      </c>
      <c r="K127" s="163">
        <f t="shared" si="49"/>
        <v>55</v>
      </c>
      <c r="L127" s="163">
        <f t="shared" si="50"/>
        <v>2</v>
      </c>
      <c r="M127" s="164">
        <f t="shared" si="52"/>
        <v>5.4963817066517912E-4</v>
      </c>
      <c r="N127" s="79"/>
    </row>
    <row r="128" spans="1:14" x14ac:dyDescent="0.25">
      <c r="A128" s="161"/>
      <c r="B128" s="162" t="s">
        <v>123</v>
      </c>
      <c r="C128" s="163">
        <v>365</v>
      </c>
      <c r="D128" s="163">
        <v>306</v>
      </c>
      <c r="E128" s="163">
        <v>47</v>
      </c>
      <c r="F128" s="163">
        <v>371</v>
      </c>
      <c r="G128" s="163">
        <v>441</v>
      </c>
      <c r="H128" s="163">
        <v>517</v>
      </c>
      <c r="I128" s="164">
        <f t="shared" si="51"/>
        <v>0.17233560090702937</v>
      </c>
      <c r="J128" s="165">
        <f t="shared" si="48"/>
        <v>0.68954248366013071</v>
      </c>
      <c r="K128" s="163">
        <f t="shared" si="49"/>
        <v>76</v>
      </c>
      <c r="L128" s="163">
        <f t="shared" si="50"/>
        <v>211</v>
      </c>
      <c r="M128" s="164">
        <f t="shared" si="52"/>
        <v>1.6331203116890666E-4</v>
      </c>
      <c r="N128" s="79"/>
    </row>
    <row r="129" spans="1:14" x14ac:dyDescent="0.25">
      <c r="A129" s="161"/>
      <c r="B129" s="162" t="s">
        <v>119</v>
      </c>
      <c r="C129" s="163">
        <v>406</v>
      </c>
      <c r="D129" s="163">
        <v>285</v>
      </c>
      <c r="E129" s="163">
        <v>131</v>
      </c>
      <c r="F129" s="163">
        <v>291</v>
      </c>
      <c r="G129" s="163">
        <v>386</v>
      </c>
      <c r="H129" s="163">
        <v>369</v>
      </c>
      <c r="I129" s="164">
        <f t="shared" si="51"/>
        <v>-4.4041450777202118E-2</v>
      </c>
      <c r="J129" s="165">
        <f t="shared" si="48"/>
        <v>0.29473684210526319</v>
      </c>
      <c r="K129" s="163">
        <f t="shared" si="49"/>
        <v>-17</v>
      </c>
      <c r="L129" s="163">
        <f t="shared" si="50"/>
        <v>84</v>
      </c>
      <c r="M129" s="164">
        <f t="shared" si="52"/>
        <v>1.1656119826175349E-4</v>
      </c>
      <c r="N129" s="79"/>
    </row>
    <row r="130" spans="1:14" x14ac:dyDescent="0.25">
      <c r="A130" s="161"/>
      <c r="B130" s="162" t="s">
        <v>128</v>
      </c>
      <c r="C130" s="163">
        <v>273</v>
      </c>
      <c r="D130" s="163">
        <v>168</v>
      </c>
      <c r="E130" s="163">
        <v>45</v>
      </c>
      <c r="F130" s="163">
        <v>275</v>
      </c>
      <c r="G130" s="163">
        <v>223</v>
      </c>
      <c r="H130" s="163">
        <v>251</v>
      </c>
      <c r="I130" s="164">
        <f t="shared" si="51"/>
        <v>0.12556053811659185</v>
      </c>
      <c r="J130" s="165">
        <f t="shared" si="48"/>
        <v>0.49404761904761907</v>
      </c>
      <c r="K130" s="163">
        <f t="shared" si="49"/>
        <v>28</v>
      </c>
      <c r="L130" s="163">
        <f t="shared" si="50"/>
        <v>83</v>
      </c>
      <c r="M130" s="164">
        <f t="shared" si="52"/>
        <v>7.9286885538482725E-5</v>
      </c>
      <c r="N130" s="79"/>
    </row>
    <row r="131" spans="1:14" x14ac:dyDescent="0.25">
      <c r="A131" s="161" t="s">
        <v>144</v>
      </c>
      <c r="B131" s="162" t="s">
        <v>131</v>
      </c>
      <c r="C131" s="163">
        <v>526</v>
      </c>
      <c r="D131" s="163">
        <v>472</v>
      </c>
      <c r="E131" s="163">
        <v>33</v>
      </c>
      <c r="F131" s="163">
        <v>286</v>
      </c>
      <c r="G131" s="163">
        <v>452</v>
      </c>
      <c r="H131" s="163">
        <v>379</v>
      </c>
      <c r="I131" s="164">
        <f t="shared" si="51"/>
        <v>-0.16150442477876104</v>
      </c>
      <c r="J131" s="165">
        <f t="shared" si="48"/>
        <v>-0.19703389830508478</v>
      </c>
      <c r="K131" s="163">
        <f t="shared" si="49"/>
        <v>-73</v>
      </c>
      <c r="L131" s="163">
        <f t="shared" si="50"/>
        <v>-93</v>
      </c>
      <c r="M131" s="164">
        <f t="shared" si="52"/>
        <v>1.1972003832304763E-4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12104</v>
      </c>
      <c r="D132" s="169">
        <f t="shared" si="53"/>
        <v>12302</v>
      </c>
      <c r="E132" s="169">
        <f t="shared" si="53"/>
        <v>4008</v>
      </c>
      <c r="F132" s="169">
        <f t="shared" si="53"/>
        <v>14018</v>
      </c>
      <c r="G132" s="169">
        <f t="shared" si="53"/>
        <v>9572</v>
      </c>
      <c r="H132" s="169">
        <f t="shared" si="53"/>
        <v>10507</v>
      </c>
      <c r="I132" s="170">
        <f t="shared" si="51"/>
        <v>9.7680735478478997E-2</v>
      </c>
      <c r="J132" s="171">
        <f t="shared" si="48"/>
        <v>-0.14591123394569994</v>
      </c>
      <c r="K132" s="169">
        <f>H132-G132</f>
        <v>935</v>
      </c>
      <c r="L132" s="169">
        <f t="shared" si="50"/>
        <v>-1795</v>
      </c>
      <c r="M132" s="170">
        <f t="shared" si="52"/>
        <v>3.318993252401745E-3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171180</v>
      </c>
      <c r="D134" s="176">
        <v>161488</v>
      </c>
      <c r="E134" s="176">
        <v>24343</v>
      </c>
      <c r="F134" s="176">
        <v>154114</v>
      </c>
      <c r="G134" s="176">
        <v>170708</v>
      </c>
      <c r="H134" s="176">
        <v>177711</v>
      </c>
      <c r="I134" s="177">
        <f>IFERROR(H134/G134-1,"-")</f>
        <v>4.1023267802329233E-2</v>
      </c>
      <c r="J134" s="177">
        <f>IFERROR(H134/D134-1,"-")</f>
        <v>0.10045947686515411</v>
      </c>
      <c r="K134" s="176">
        <f>H134-G134</f>
        <v>7003</v>
      </c>
      <c r="L134" s="176">
        <f>H134-D134</f>
        <v>16223</v>
      </c>
      <c r="M134" s="177">
        <f>H134/H$8</f>
        <v>5.6136062613264162E-2</v>
      </c>
      <c r="N134" s="79"/>
    </row>
    <row r="135" spans="1:14" x14ac:dyDescent="0.25">
      <c r="A135" s="161" t="s">
        <v>96</v>
      </c>
      <c r="B135" s="157" t="s">
        <v>97</v>
      </c>
      <c r="C135" s="158">
        <v>10336</v>
      </c>
      <c r="D135" s="158">
        <v>14688</v>
      </c>
      <c r="E135" s="158">
        <v>9331</v>
      </c>
      <c r="F135" s="158">
        <v>5869</v>
      </c>
      <c r="G135" s="158">
        <v>7638</v>
      </c>
      <c r="H135" s="158">
        <v>11565</v>
      </c>
      <c r="I135" s="159">
        <f>IFERROR(H135/G135-1,"-")</f>
        <v>0.51413982717989004</v>
      </c>
      <c r="J135" s="160">
        <f t="shared" ref="J135:J146" si="54">IFERROR(H135/D135-1,"-")</f>
        <v>-0.21262254901960786</v>
      </c>
      <c r="K135" s="158">
        <f t="shared" ref="K135:K145" si="55">H135-G135</f>
        <v>3927</v>
      </c>
      <c r="L135" s="158">
        <f t="shared" ref="L135:L146" si="56">H135-D135</f>
        <v>-3123</v>
      </c>
      <c r="M135" s="159">
        <f>H135/H$8</f>
        <v>3.6531985308866644E-3</v>
      </c>
      <c r="N135" s="79"/>
    </row>
    <row r="136" spans="1:14" x14ac:dyDescent="0.25">
      <c r="A136" s="161" t="s">
        <v>103</v>
      </c>
      <c r="B136" s="162" t="s">
        <v>103</v>
      </c>
      <c r="C136" s="163">
        <v>136915</v>
      </c>
      <c r="D136" s="163">
        <v>90010</v>
      </c>
      <c r="E136" s="163">
        <v>34399</v>
      </c>
      <c r="F136" s="163">
        <v>51915</v>
      </c>
      <c r="G136" s="163">
        <v>56049</v>
      </c>
      <c r="H136" s="163">
        <v>45454</v>
      </c>
      <c r="I136" s="164">
        <f>IFERROR(H136/G136-1,"-")</f>
        <v>-0.18903102642330816</v>
      </c>
      <c r="J136" s="165">
        <f t="shared" si="54"/>
        <v>-0.49501166537051444</v>
      </c>
      <c r="K136" s="163">
        <f t="shared" si="55"/>
        <v>-10595</v>
      </c>
      <c r="L136" s="163">
        <f t="shared" si="56"/>
        <v>-44556</v>
      </c>
      <c r="M136" s="164">
        <f>H136/H$8</f>
        <v>1.435819161460635E-2</v>
      </c>
      <c r="N136" s="79"/>
    </row>
    <row r="137" spans="1:14" x14ac:dyDescent="0.25">
      <c r="A137" s="161" t="s">
        <v>100</v>
      </c>
      <c r="B137" s="162" t="s">
        <v>100</v>
      </c>
      <c r="C137" s="163">
        <v>56818</v>
      </c>
      <c r="D137" s="163">
        <v>87982</v>
      </c>
      <c r="E137" s="163">
        <v>19349</v>
      </c>
      <c r="F137" s="163">
        <v>41790</v>
      </c>
      <c r="G137" s="163">
        <v>47195</v>
      </c>
      <c r="H137" s="163">
        <v>47041</v>
      </c>
      <c r="I137" s="164">
        <f>IFERROR(H137/G137-1,"-")</f>
        <v>-3.2630575272803997E-3</v>
      </c>
      <c r="J137" s="165">
        <f t="shared" si="54"/>
        <v>-0.46533381828101206</v>
      </c>
      <c r="K137" s="163">
        <f t="shared" si="55"/>
        <v>-154</v>
      </c>
      <c r="L137" s="163">
        <f t="shared" si="56"/>
        <v>-40941</v>
      </c>
      <c r="M137" s="164">
        <f>H137/H$8</f>
        <v>1.4859499532333729E-2</v>
      </c>
      <c r="N137" s="79"/>
    </row>
    <row r="138" spans="1:14" x14ac:dyDescent="0.25">
      <c r="A138" s="161"/>
      <c r="B138" s="157" t="s">
        <v>107</v>
      </c>
      <c r="C138" s="158">
        <v>160844</v>
      </c>
      <c r="D138" s="158">
        <v>146800</v>
      </c>
      <c r="E138" s="158">
        <v>15012</v>
      </c>
      <c r="F138" s="158">
        <v>148245</v>
      </c>
      <c r="G138" s="158">
        <v>163070</v>
      </c>
      <c r="H138" s="158">
        <v>166146</v>
      </c>
      <c r="I138" s="159">
        <f>IFERROR(H138/G138-1,"-")</f>
        <v>1.8863064941436303E-2</v>
      </c>
      <c r="J138" s="160">
        <f t="shared" si="54"/>
        <v>0.13178474114441419</v>
      </c>
      <c r="K138" s="158">
        <f t="shared" si="55"/>
        <v>3076</v>
      </c>
      <c r="L138" s="158">
        <f t="shared" si="56"/>
        <v>19346</v>
      </c>
      <c r="M138" s="159">
        <f>H138/H$8</f>
        <v>5.2482864082377498E-2</v>
      </c>
      <c r="N138" s="79"/>
    </row>
    <row r="139" spans="1:14" s="56" customFormat="1" x14ac:dyDescent="0.25">
      <c r="A139" s="161"/>
      <c r="B139" s="162" t="s">
        <v>110</v>
      </c>
      <c r="C139" s="163">
        <v>87660</v>
      </c>
      <c r="D139" s="163">
        <v>77126</v>
      </c>
      <c r="E139" s="163">
        <v>2708</v>
      </c>
      <c r="F139" s="163">
        <v>74615</v>
      </c>
      <c r="G139" s="163">
        <v>76376</v>
      </c>
      <c r="H139" s="163">
        <v>81903</v>
      </c>
      <c r="I139" s="164">
        <f t="shared" ref="I139:I146" si="57">IFERROR(H139/G139-1,"-")</f>
        <v>7.2365664606682811E-2</v>
      </c>
      <c r="J139" s="165">
        <f t="shared" si="54"/>
        <v>6.1937608588543469E-2</v>
      </c>
      <c r="K139" s="163">
        <f t="shared" si="55"/>
        <v>5527</v>
      </c>
      <c r="L139" s="163">
        <f t="shared" si="56"/>
        <v>4777</v>
      </c>
      <c r="M139" s="164">
        <f t="shared" ref="M139:M146" si="58">H139/H$8</f>
        <v>2.5871847754017335E-2</v>
      </c>
      <c r="N139" s="166"/>
    </row>
    <row r="140" spans="1:14" s="56" customFormat="1" x14ac:dyDescent="0.25">
      <c r="A140" s="161"/>
      <c r="B140" s="162" t="s">
        <v>113</v>
      </c>
      <c r="C140" s="163">
        <v>17354</v>
      </c>
      <c r="D140" s="163">
        <v>11416</v>
      </c>
      <c r="E140" s="163">
        <v>926</v>
      </c>
      <c r="F140" s="163">
        <v>12307</v>
      </c>
      <c r="G140" s="163">
        <v>18958</v>
      </c>
      <c r="H140" s="163">
        <v>17259</v>
      </c>
      <c r="I140" s="164">
        <f t="shared" si="57"/>
        <v>-8.9619158139044197E-2</v>
      </c>
      <c r="J140" s="165">
        <f t="shared" si="54"/>
        <v>0.51182550805886473</v>
      </c>
      <c r="K140" s="163">
        <f t="shared" si="55"/>
        <v>-1699</v>
      </c>
      <c r="L140" s="163">
        <f t="shared" si="56"/>
        <v>5843</v>
      </c>
      <c r="M140" s="164">
        <f t="shared" si="58"/>
        <v>5.4518420617875431E-3</v>
      </c>
      <c r="N140" s="166"/>
    </row>
    <row r="141" spans="1:14" x14ac:dyDescent="0.25">
      <c r="A141" s="161"/>
      <c r="B141" s="162" t="s">
        <v>116</v>
      </c>
      <c r="C141" s="163">
        <v>13224</v>
      </c>
      <c r="D141" s="163">
        <v>12991</v>
      </c>
      <c r="E141" s="163">
        <v>5235</v>
      </c>
      <c r="F141" s="163">
        <v>17416</v>
      </c>
      <c r="G141" s="163">
        <v>15664</v>
      </c>
      <c r="H141" s="163">
        <v>17244</v>
      </c>
      <c r="I141" s="164">
        <f t="shared" si="57"/>
        <v>0.1008682328907049</v>
      </c>
      <c r="J141" s="165">
        <f t="shared" si="54"/>
        <v>0.3273804941882843</v>
      </c>
      <c r="K141" s="163">
        <f t="shared" si="55"/>
        <v>1580</v>
      </c>
      <c r="L141" s="163">
        <f t="shared" si="56"/>
        <v>4253</v>
      </c>
      <c r="M141" s="164">
        <f t="shared" si="58"/>
        <v>5.4471038016956023E-3</v>
      </c>
      <c r="N141" s="79"/>
    </row>
    <row r="142" spans="1:14" x14ac:dyDescent="0.25">
      <c r="A142" s="161"/>
      <c r="B142" s="162" t="s">
        <v>123</v>
      </c>
      <c r="C142" s="163">
        <v>2574</v>
      </c>
      <c r="D142" s="163">
        <v>2824</v>
      </c>
      <c r="E142" s="163">
        <v>87</v>
      </c>
      <c r="F142" s="163">
        <v>4458</v>
      </c>
      <c r="G142" s="163">
        <v>7404</v>
      </c>
      <c r="H142" s="163">
        <v>5114</v>
      </c>
      <c r="I142" s="164">
        <f t="shared" si="57"/>
        <v>-0.3092922744462453</v>
      </c>
      <c r="J142" s="165">
        <f t="shared" si="54"/>
        <v>0.81090651558073645</v>
      </c>
      <c r="K142" s="163">
        <f t="shared" si="55"/>
        <v>-2290</v>
      </c>
      <c r="L142" s="163">
        <f t="shared" si="56"/>
        <v>2290</v>
      </c>
      <c r="M142" s="164">
        <f t="shared" si="58"/>
        <v>1.6154308073458195E-3</v>
      </c>
      <c r="N142" s="79"/>
    </row>
    <row r="143" spans="1:14" x14ac:dyDescent="0.25">
      <c r="A143" s="161"/>
      <c r="B143" s="162" t="s">
        <v>119</v>
      </c>
      <c r="C143" s="163">
        <v>3105</v>
      </c>
      <c r="D143" s="163">
        <v>2405</v>
      </c>
      <c r="E143" s="163">
        <v>641</v>
      </c>
      <c r="F143" s="163">
        <v>2416</v>
      </c>
      <c r="G143" s="163">
        <v>3994</v>
      </c>
      <c r="H143" s="163">
        <v>2226</v>
      </c>
      <c r="I143" s="164">
        <f t="shared" si="57"/>
        <v>-0.44266399599399098</v>
      </c>
      <c r="J143" s="165">
        <f t="shared" si="54"/>
        <v>-7.4428274428274377E-2</v>
      </c>
      <c r="K143" s="163">
        <f t="shared" si="55"/>
        <v>-1768</v>
      </c>
      <c r="L143" s="163">
        <f t="shared" si="56"/>
        <v>-179</v>
      </c>
      <c r="M143" s="164">
        <f t="shared" si="58"/>
        <v>7.0315779764407388E-4</v>
      </c>
      <c r="N143" s="79"/>
    </row>
    <row r="144" spans="1:14" x14ac:dyDescent="0.25">
      <c r="A144" s="161"/>
      <c r="B144" s="162" t="s">
        <v>128</v>
      </c>
      <c r="C144" s="163">
        <v>398</v>
      </c>
      <c r="D144" s="163">
        <v>1656</v>
      </c>
      <c r="E144" s="163">
        <v>3</v>
      </c>
      <c r="F144" s="163">
        <v>539</v>
      </c>
      <c r="G144" s="163">
        <v>545</v>
      </c>
      <c r="H144" s="163">
        <v>1114</v>
      </c>
      <c r="I144" s="164">
        <f t="shared" si="57"/>
        <v>1.0440366972477064</v>
      </c>
      <c r="J144" s="165">
        <f t="shared" si="54"/>
        <v>-0.32729468599033817</v>
      </c>
      <c r="K144" s="163">
        <f t="shared" si="55"/>
        <v>569</v>
      </c>
      <c r="L144" s="163">
        <f t="shared" si="56"/>
        <v>-542</v>
      </c>
      <c r="M144" s="164">
        <f t="shared" si="58"/>
        <v>3.5189478282816639E-4</v>
      </c>
      <c r="N144" s="79"/>
    </row>
    <row r="145" spans="1:14" x14ac:dyDescent="0.25">
      <c r="A145" s="161" t="s">
        <v>144</v>
      </c>
      <c r="B145" s="162" t="s">
        <v>131</v>
      </c>
      <c r="C145" s="163">
        <v>2721</v>
      </c>
      <c r="D145" s="163">
        <v>1637</v>
      </c>
      <c r="E145" s="163">
        <v>331</v>
      </c>
      <c r="F145" s="163">
        <v>612</v>
      </c>
      <c r="G145" s="163">
        <v>560</v>
      </c>
      <c r="H145" s="163">
        <v>1129</v>
      </c>
      <c r="I145" s="164">
        <f t="shared" si="57"/>
        <v>1.0160714285714287</v>
      </c>
      <c r="J145" s="165">
        <f t="shared" si="54"/>
        <v>-0.3103237629810629</v>
      </c>
      <c r="K145" s="163">
        <f t="shared" si="55"/>
        <v>569</v>
      </c>
      <c r="L145" s="163">
        <f t="shared" si="56"/>
        <v>-508</v>
      </c>
      <c r="M145" s="164">
        <f t="shared" si="58"/>
        <v>3.5663304292010754E-4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33808</v>
      </c>
      <c r="D146" s="169">
        <f t="shared" si="59"/>
        <v>36745</v>
      </c>
      <c r="E146" s="169">
        <f t="shared" si="59"/>
        <v>5081</v>
      </c>
      <c r="F146" s="169">
        <f t="shared" si="59"/>
        <v>35882</v>
      </c>
      <c r="G146" s="169">
        <f t="shared" si="59"/>
        <v>39569</v>
      </c>
      <c r="H146" s="169">
        <f t="shared" si="59"/>
        <v>40157</v>
      </c>
      <c r="I146" s="170">
        <f t="shared" si="57"/>
        <v>1.4860117768960457E-2</v>
      </c>
      <c r="J146" s="171">
        <f t="shared" si="54"/>
        <v>9.2856170907606561E-2</v>
      </c>
      <c r="K146" s="169">
        <f>H146-G146</f>
        <v>588</v>
      </c>
      <c r="L146" s="169">
        <f t="shared" si="56"/>
        <v>3412</v>
      </c>
      <c r="M146" s="170">
        <f t="shared" si="58"/>
        <v>1.2684954034138848E-2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61529</v>
      </c>
      <c r="D148" s="176">
        <v>52497</v>
      </c>
      <c r="E148" s="176">
        <v>6958</v>
      </c>
      <c r="F148" s="176">
        <v>49304</v>
      </c>
      <c r="G148" s="176">
        <v>57291</v>
      </c>
      <c r="H148" s="176">
        <v>57597</v>
      </c>
      <c r="I148" s="177">
        <f>IFERROR(H148/G148-1,"-")</f>
        <v>5.3411530606901625E-3</v>
      </c>
      <c r="J148" s="177">
        <f>IFERROR(H148/D148-1,"-")</f>
        <v>9.714840848048456E-2</v>
      </c>
      <c r="K148" s="176">
        <f>H148-G148</f>
        <v>306</v>
      </c>
      <c r="L148" s="176">
        <f>H148-D148</f>
        <v>5100</v>
      </c>
      <c r="M148" s="177">
        <f>H148/H$8</f>
        <v>1.8193971101035815E-2</v>
      </c>
      <c r="N148" s="79"/>
    </row>
    <row r="149" spans="1:14" x14ac:dyDescent="0.25">
      <c r="A149" s="161" t="s">
        <v>96</v>
      </c>
      <c r="B149" s="157" t="s">
        <v>97</v>
      </c>
      <c r="C149" s="158">
        <v>20692</v>
      </c>
      <c r="D149" s="158">
        <v>22852</v>
      </c>
      <c r="E149" s="158">
        <v>4573</v>
      </c>
      <c r="F149" s="158">
        <v>23106</v>
      </c>
      <c r="G149" s="158">
        <v>20408</v>
      </c>
      <c r="H149" s="158">
        <v>21711</v>
      </c>
      <c r="I149" s="159">
        <f>IFERROR(H149/G149-1,"-")</f>
        <v>6.3847510780086214E-2</v>
      </c>
      <c r="J149" s="160">
        <f t="shared" ref="J149:J160" si="60">IFERROR(H149/D149-1,"-")</f>
        <v>-4.992998424645545E-2</v>
      </c>
      <c r="K149" s="158">
        <f t="shared" ref="K149:K159" si="61">H149-G149</f>
        <v>1303</v>
      </c>
      <c r="L149" s="158">
        <f t="shared" ref="L149:L160" si="62">H149-D149</f>
        <v>-1141</v>
      </c>
      <c r="M149" s="159">
        <f>H149/H$8</f>
        <v>6.8581576570756909E-3</v>
      </c>
      <c r="N149" s="79"/>
    </row>
    <row r="150" spans="1:14" x14ac:dyDescent="0.25">
      <c r="A150" s="161" t="s">
        <v>103</v>
      </c>
      <c r="B150" s="162" t="s">
        <v>103</v>
      </c>
      <c r="C150" s="163">
        <v>95301</v>
      </c>
      <c r="D150" s="163">
        <v>96513</v>
      </c>
      <c r="E150" s="163">
        <v>34406</v>
      </c>
      <c r="F150" s="163">
        <v>128107</v>
      </c>
      <c r="G150" s="163">
        <v>179358</v>
      </c>
      <c r="H150" s="163">
        <v>156139</v>
      </c>
      <c r="I150" s="164">
        <f>IFERROR(H150/G150-1,"-")</f>
        <v>-0.12945617145597077</v>
      </c>
      <c r="J150" s="165">
        <f t="shared" si="60"/>
        <v>0.61780278304477121</v>
      </c>
      <c r="K150" s="163">
        <f t="shared" si="61"/>
        <v>-23219</v>
      </c>
      <c r="L150" s="163">
        <f t="shared" si="62"/>
        <v>59626</v>
      </c>
      <c r="M150" s="164">
        <f>H150/H$8</f>
        <v>4.9321812833040456E-2</v>
      </c>
      <c r="N150" s="79"/>
    </row>
    <row r="151" spans="1:14" x14ac:dyDescent="0.25">
      <c r="A151" s="161" t="s">
        <v>100</v>
      </c>
      <c r="B151" s="162" t="s">
        <v>100</v>
      </c>
      <c r="C151" s="163">
        <v>127627</v>
      </c>
      <c r="D151" s="163">
        <v>126353</v>
      </c>
      <c r="E151" s="163">
        <v>42277</v>
      </c>
      <c r="F151" s="163">
        <v>82488</v>
      </c>
      <c r="G151" s="163">
        <v>78315</v>
      </c>
      <c r="H151" s="163">
        <v>82396</v>
      </c>
      <c r="I151" s="164">
        <f>IFERROR(H151/G151-1,"-")</f>
        <v>5.2110068313860669E-2</v>
      </c>
      <c r="J151" s="165">
        <f t="shared" si="60"/>
        <v>-0.34789043394300101</v>
      </c>
      <c r="K151" s="163">
        <f t="shared" si="61"/>
        <v>4081</v>
      </c>
      <c r="L151" s="163">
        <f t="shared" si="62"/>
        <v>-43957</v>
      </c>
      <c r="M151" s="164">
        <f>H151/H$8</f>
        <v>2.6027578569039134E-2</v>
      </c>
      <c r="N151" s="79"/>
    </row>
    <row r="152" spans="1:14" x14ac:dyDescent="0.25">
      <c r="A152" s="161"/>
      <c r="B152" s="157" t="s">
        <v>107</v>
      </c>
      <c r="C152" s="158">
        <v>40837</v>
      </c>
      <c r="D152" s="158">
        <v>29645</v>
      </c>
      <c r="E152" s="158">
        <v>2385</v>
      </c>
      <c r="F152" s="158">
        <v>26198</v>
      </c>
      <c r="G152" s="158">
        <v>36883</v>
      </c>
      <c r="H152" s="158">
        <v>35886</v>
      </c>
      <c r="I152" s="159">
        <f>IFERROR(H152/G152-1,"-")</f>
        <v>-2.7031423691131429E-2</v>
      </c>
      <c r="J152" s="160">
        <f t="shared" si="60"/>
        <v>0.21052454039467028</v>
      </c>
      <c r="K152" s="158">
        <f t="shared" si="61"/>
        <v>-997</v>
      </c>
      <c r="L152" s="158">
        <f t="shared" si="62"/>
        <v>6241</v>
      </c>
      <c r="M152" s="159">
        <f>H152/H$8</f>
        <v>1.1335813443960124E-2</v>
      </c>
      <c r="N152" s="79"/>
    </row>
    <row r="153" spans="1:14" s="56" customFormat="1" x14ac:dyDescent="0.25">
      <c r="A153" s="161"/>
      <c r="B153" s="162" t="s">
        <v>110</v>
      </c>
      <c r="C153" s="163">
        <v>9240</v>
      </c>
      <c r="D153" s="163">
        <v>4299</v>
      </c>
      <c r="E153" s="163">
        <v>230</v>
      </c>
      <c r="F153" s="163">
        <v>8549</v>
      </c>
      <c r="G153" s="163">
        <v>11323</v>
      </c>
      <c r="H153" s="163">
        <v>7760</v>
      </c>
      <c r="I153" s="164">
        <f t="shared" ref="I153:I160" si="63">IFERROR(H153/G153-1,"-")</f>
        <v>-0.31466925726397599</v>
      </c>
      <c r="J153" s="165">
        <f t="shared" si="60"/>
        <v>0.80507094673179802</v>
      </c>
      <c r="K153" s="163">
        <f t="shared" si="61"/>
        <v>-3563</v>
      </c>
      <c r="L153" s="163">
        <f t="shared" si="62"/>
        <v>3461</v>
      </c>
      <c r="M153" s="164">
        <f t="shared" ref="M153:M160" si="64">H153/H$8</f>
        <v>2.4512598875642468E-3</v>
      </c>
      <c r="N153" s="166"/>
    </row>
    <row r="154" spans="1:14" s="56" customFormat="1" x14ac:dyDescent="0.25">
      <c r="A154" s="161"/>
      <c r="B154" s="162" t="s">
        <v>113</v>
      </c>
      <c r="C154" s="163">
        <v>13852</v>
      </c>
      <c r="D154" s="163">
        <v>11397</v>
      </c>
      <c r="E154" s="163">
        <v>126</v>
      </c>
      <c r="F154" s="163">
        <v>7099</v>
      </c>
      <c r="G154" s="163">
        <v>8963</v>
      </c>
      <c r="H154" s="163">
        <v>8193</v>
      </c>
      <c r="I154" s="164">
        <f t="shared" si="63"/>
        <v>-8.590873591431436E-2</v>
      </c>
      <c r="J154" s="165">
        <f t="shared" si="60"/>
        <v>-0.28112661226638591</v>
      </c>
      <c r="K154" s="163">
        <f t="shared" si="61"/>
        <v>-770</v>
      </c>
      <c r="L154" s="163">
        <f t="shared" si="62"/>
        <v>-3204</v>
      </c>
      <c r="M154" s="164">
        <f t="shared" si="64"/>
        <v>2.5880376622182829E-3</v>
      </c>
      <c r="N154" s="166"/>
    </row>
    <row r="155" spans="1:14" x14ac:dyDescent="0.25">
      <c r="A155" s="161"/>
      <c r="B155" s="162" t="s">
        <v>116</v>
      </c>
      <c r="C155" s="163">
        <v>7695</v>
      </c>
      <c r="D155" s="163">
        <v>5006</v>
      </c>
      <c r="E155" s="163">
        <v>165</v>
      </c>
      <c r="F155" s="163">
        <v>2990</v>
      </c>
      <c r="G155" s="163">
        <v>6221</v>
      </c>
      <c r="H155" s="163">
        <v>9164</v>
      </c>
      <c r="I155" s="164">
        <f t="shared" si="63"/>
        <v>0.47307506831699087</v>
      </c>
      <c r="J155" s="165">
        <f t="shared" si="60"/>
        <v>0.83060327606871764</v>
      </c>
      <c r="K155" s="163">
        <f t="shared" si="61"/>
        <v>2943</v>
      </c>
      <c r="L155" s="163">
        <f t="shared" si="62"/>
        <v>4158</v>
      </c>
      <c r="M155" s="164">
        <f t="shared" si="64"/>
        <v>2.894761032169943E-3</v>
      </c>
      <c r="N155" s="79"/>
    </row>
    <row r="156" spans="1:14" x14ac:dyDescent="0.25">
      <c r="A156" s="161"/>
      <c r="B156" s="162" t="s">
        <v>123</v>
      </c>
      <c r="C156" s="163">
        <v>723</v>
      </c>
      <c r="D156" s="163">
        <v>827</v>
      </c>
      <c r="E156" s="163">
        <v>5</v>
      </c>
      <c r="F156" s="163">
        <v>866</v>
      </c>
      <c r="G156" s="163">
        <v>1217</v>
      </c>
      <c r="H156" s="163">
        <v>1519</v>
      </c>
      <c r="I156" s="164">
        <f t="shared" si="63"/>
        <v>0.24815119145439613</v>
      </c>
      <c r="J156" s="165">
        <f t="shared" si="60"/>
        <v>0.83675937122128174</v>
      </c>
      <c r="K156" s="163">
        <f t="shared" si="61"/>
        <v>302</v>
      </c>
      <c r="L156" s="163">
        <f t="shared" si="62"/>
        <v>692</v>
      </c>
      <c r="M156" s="164">
        <f t="shared" si="64"/>
        <v>4.7982780531057875E-4</v>
      </c>
      <c r="N156" s="79"/>
    </row>
    <row r="157" spans="1:14" x14ac:dyDescent="0.25">
      <c r="A157" s="161"/>
      <c r="B157" s="162" t="s">
        <v>119</v>
      </c>
      <c r="C157" s="163">
        <v>2228</v>
      </c>
      <c r="D157" s="163">
        <v>727</v>
      </c>
      <c r="E157" s="163">
        <v>730</v>
      </c>
      <c r="F157" s="163">
        <v>1997</v>
      </c>
      <c r="G157" s="163">
        <v>1491</v>
      </c>
      <c r="H157" s="163">
        <v>1446</v>
      </c>
      <c r="I157" s="164">
        <f t="shared" si="63"/>
        <v>-3.0181086519114664E-2</v>
      </c>
      <c r="J157" s="165">
        <f t="shared" si="60"/>
        <v>0.9889958734525448</v>
      </c>
      <c r="K157" s="163">
        <f t="shared" si="61"/>
        <v>-45</v>
      </c>
      <c r="L157" s="163">
        <f t="shared" si="62"/>
        <v>719</v>
      </c>
      <c r="M157" s="164">
        <f t="shared" si="64"/>
        <v>4.5676827286313159E-4</v>
      </c>
      <c r="N157" s="79"/>
    </row>
    <row r="158" spans="1:14" x14ac:dyDescent="0.25">
      <c r="A158" s="161"/>
      <c r="B158" s="162" t="s">
        <v>128</v>
      </c>
      <c r="C158" s="163">
        <v>54</v>
      </c>
      <c r="D158" s="163">
        <v>66</v>
      </c>
      <c r="E158" s="163">
        <v>6</v>
      </c>
      <c r="F158" s="163">
        <v>126</v>
      </c>
      <c r="G158" s="163">
        <v>110</v>
      </c>
      <c r="H158" s="163">
        <v>37</v>
      </c>
      <c r="I158" s="164">
        <f t="shared" si="63"/>
        <v>-0.66363636363636358</v>
      </c>
      <c r="J158" s="165">
        <f t="shared" si="60"/>
        <v>-0.43939393939393945</v>
      </c>
      <c r="K158" s="163">
        <f t="shared" si="61"/>
        <v>-73</v>
      </c>
      <c r="L158" s="163">
        <f t="shared" si="62"/>
        <v>-29</v>
      </c>
      <c r="M158" s="164">
        <f t="shared" si="64"/>
        <v>1.1687708226788291E-5</v>
      </c>
      <c r="N158" s="79"/>
    </row>
    <row r="159" spans="1:14" x14ac:dyDescent="0.25">
      <c r="A159" s="161" t="s">
        <v>144</v>
      </c>
      <c r="B159" s="162" t="s">
        <v>131</v>
      </c>
      <c r="C159" s="163">
        <v>232</v>
      </c>
      <c r="D159" s="163">
        <v>329</v>
      </c>
      <c r="E159" s="163">
        <v>8</v>
      </c>
      <c r="F159" s="163">
        <v>155</v>
      </c>
      <c r="G159" s="163">
        <v>344</v>
      </c>
      <c r="H159" s="163">
        <v>221</v>
      </c>
      <c r="I159" s="164">
        <f t="shared" si="63"/>
        <v>-0.35755813953488369</v>
      </c>
      <c r="J159" s="165">
        <f t="shared" si="60"/>
        <v>-0.32826747720364746</v>
      </c>
      <c r="K159" s="163">
        <f t="shared" si="61"/>
        <v>-123</v>
      </c>
      <c r="L159" s="163">
        <f t="shared" si="62"/>
        <v>-108</v>
      </c>
      <c r="M159" s="164">
        <f t="shared" si="64"/>
        <v>6.9810365354600331E-5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6813</v>
      </c>
      <c r="D160" s="169">
        <f t="shared" si="65"/>
        <v>6994</v>
      </c>
      <c r="E160" s="169">
        <f t="shared" si="65"/>
        <v>1115</v>
      </c>
      <c r="F160" s="169">
        <f t="shared" si="65"/>
        <v>4416</v>
      </c>
      <c r="G160" s="169">
        <f t="shared" si="65"/>
        <v>7214</v>
      </c>
      <c r="H160" s="169">
        <f t="shared" si="65"/>
        <v>7546</v>
      </c>
      <c r="I160" s="170">
        <f t="shared" si="63"/>
        <v>4.6021624618796775E-2</v>
      </c>
      <c r="J160" s="171">
        <f t="shared" si="60"/>
        <v>7.8924792679439415E-2</v>
      </c>
      <c r="K160" s="169">
        <f>H160-G160</f>
        <v>332</v>
      </c>
      <c r="L160" s="169">
        <f t="shared" si="62"/>
        <v>552</v>
      </c>
      <c r="M160" s="170">
        <f t="shared" si="64"/>
        <v>2.3836607102525526E-3</v>
      </c>
      <c r="N160" s="79"/>
    </row>
    <row r="161" spans="1:16" ht="6" customHeight="1" x14ac:dyDescent="0.25">
      <c r="A161" s="161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1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351E-83AD-4F8D-B6C2-F79AC315F174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3" spans="1:14" ht="42" customHeight="1" thickBot="1" x14ac:dyDescent="0.3">
      <c r="B3" s="26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</row>
    <row r="4" spans="1:14" ht="6" customHeight="1" x14ac:dyDescent="0.25"/>
    <row r="5" spans="1:14" ht="15.75" x14ac:dyDescent="0.25">
      <c r="B5" s="143"/>
      <c r="C5" s="302" t="s">
        <v>43</v>
      </c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14" s="144" customFormat="1" ht="72" customHeight="1" x14ac:dyDescent="0.25">
      <c r="B6" s="145"/>
      <c r="C6" s="172" t="s">
        <v>262</v>
      </c>
      <c r="D6" s="172" t="s">
        <v>263</v>
      </c>
      <c r="E6" s="172" t="s">
        <v>264</v>
      </c>
      <c r="F6" s="172" t="s">
        <v>265</v>
      </c>
      <c r="G6" s="172" t="s">
        <v>266</v>
      </c>
      <c r="H6" s="172" t="s">
        <v>267</v>
      </c>
      <c r="I6" s="173" t="str">
        <f>CONCATENATE("var. ",RIGHT(H6,2),"/",RIGHT(G6,2))</f>
        <v>var. 24/23</v>
      </c>
      <c r="J6" s="173" t="str">
        <f>CONCATENATE("var. ",RIGHT(H6,2),"/",RIGHT(D6,2))</f>
        <v>var. 24/19</v>
      </c>
      <c r="K6" s="172" t="str">
        <f>CONCATENATE("dif. ",RIGHT(H6,2),"/",RIGHT(G6,2))</f>
        <v>dif. 24/23</v>
      </c>
      <c r="L6" s="172" t="str">
        <f>CONCATENATE("dif. ",RIGHT(H6,2),"/",RIGHT(D6,2))</f>
        <v>dif. 24/19</v>
      </c>
      <c r="M6" s="173" t="str">
        <f>CONCATENATE("Cuota s/ total lugares de residencia ",RIGHT(H6,4))</f>
        <v>Cuota s/ total lugares de residencia 2024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/>
      <c r="B8" s="154" t="s">
        <v>68</v>
      </c>
      <c r="C8" s="176">
        <v>28920569</v>
      </c>
      <c r="D8" s="176">
        <v>28427477</v>
      </c>
      <c r="E8" s="176">
        <v>9315912</v>
      </c>
      <c r="F8" s="176">
        <v>25825446</v>
      </c>
      <c r="G8" s="176">
        <v>28612657</v>
      </c>
      <c r="H8" s="176">
        <v>30210542</v>
      </c>
      <c r="I8" s="177">
        <f>IFERROR(H8/G8-1,"-")</f>
        <v>5.58453903809073E-2</v>
      </c>
      <c r="J8" s="177">
        <f>IFERROR(H8/D8-1,"-")</f>
        <v>6.2723294086211023E-2</v>
      </c>
      <c r="K8" s="176">
        <f>H8-G8</f>
        <v>1597885</v>
      </c>
      <c r="L8" s="176">
        <f>H8-D8</f>
        <v>1783065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4075248</v>
      </c>
      <c r="D9" s="158">
        <v>4035857</v>
      </c>
      <c r="E9" s="158">
        <v>1512350</v>
      </c>
      <c r="F9" s="158">
        <v>3575173</v>
      </c>
      <c r="G9" s="158">
        <v>3738561</v>
      </c>
      <c r="H9" s="158">
        <v>3694044</v>
      </c>
      <c r="I9" s="159">
        <f>IFERROR(H9/G9-1,"-")</f>
        <v>-1.1907522707266249E-2</v>
      </c>
      <c r="J9" s="160">
        <f t="shared" ref="J9:J20" si="0">IFERROR(H9/D9-1,"-")</f>
        <v>-8.4694031527876246E-2</v>
      </c>
      <c r="K9" s="158">
        <f t="shared" ref="K9:K19" si="1">H9-G9</f>
        <v>-44517</v>
      </c>
      <c r="L9" s="158">
        <f t="shared" ref="L9:L20" si="2">H9-D9</f>
        <v>-341813</v>
      </c>
      <c r="M9" s="159">
        <f>H9/H$8</f>
        <v>0.12227665428842686</v>
      </c>
      <c r="N9" s="79"/>
    </row>
    <row r="10" spans="1:14" x14ac:dyDescent="0.25">
      <c r="A10" s="161" t="s">
        <v>103</v>
      </c>
      <c r="B10" s="162" t="s">
        <v>103</v>
      </c>
      <c r="C10" s="163">
        <v>1267408</v>
      </c>
      <c r="D10" s="163">
        <v>1155368</v>
      </c>
      <c r="E10" s="163">
        <v>490250</v>
      </c>
      <c r="F10" s="163">
        <v>1054198</v>
      </c>
      <c r="G10" s="163">
        <v>1156630</v>
      </c>
      <c r="H10" s="163">
        <v>1172318</v>
      </c>
      <c r="I10" s="164">
        <f>IFERROR(H10/G10-1,"-")</f>
        <v>1.3563542360132352E-2</v>
      </c>
      <c r="J10" s="165">
        <f t="shared" si="0"/>
        <v>1.4670650390178785E-2</v>
      </c>
      <c r="K10" s="163">
        <f t="shared" si="1"/>
        <v>15688</v>
      </c>
      <c r="L10" s="163">
        <f t="shared" si="2"/>
        <v>16950</v>
      </c>
      <c r="M10" s="164">
        <f>H10/H$8</f>
        <v>3.8804931073398156E-2</v>
      </c>
      <c r="N10" s="79"/>
    </row>
    <row r="11" spans="1:14" x14ac:dyDescent="0.25">
      <c r="A11" s="161" t="s">
        <v>100</v>
      </c>
      <c r="B11" s="162" t="s">
        <v>100</v>
      </c>
      <c r="C11" s="163">
        <v>2807840</v>
      </c>
      <c r="D11" s="163">
        <v>2880489</v>
      </c>
      <c r="E11" s="163">
        <v>1022100</v>
      </c>
      <c r="F11" s="163">
        <v>2520975</v>
      </c>
      <c r="G11" s="163">
        <v>2581931</v>
      </c>
      <c r="H11" s="163">
        <v>2521726</v>
      </c>
      <c r="I11" s="164">
        <f>IFERROR(H11/G11-1,"-")</f>
        <v>-2.3317819105158066E-2</v>
      </c>
      <c r="J11" s="165">
        <f t="shared" si="0"/>
        <v>-0.1245493386713159</v>
      </c>
      <c r="K11" s="163">
        <f t="shared" si="1"/>
        <v>-60205</v>
      </c>
      <c r="L11" s="163">
        <f t="shared" si="2"/>
        <v>-358763</v>
      </c>
      <c r="M11" s="164">
        <f>H11/H$8</f>
        <v>8.3471723215028715E-2</v>
      </c>
      <c r="N11" s="79"/>
    </row>
    <row r="12" spans="1:14" x14ac:dyDescent="0.25">
      <c r="A12" s="1"/>
      <c r="B12" s="157" t="s">
        <v>107</v>
      </c>
      <c r="C12" s="158">
        <v>24845321</v>
      </c>
      <c r="D12" s="158">
        <v>24391620</v>
      </c>
      <c r="E12" s="158">
        <v>7803562</v>
      </c>
      <c r="F12" s="158">
        <v>22250273</v>
      </c>
      <c r="G12" s="158">
        <v>24874096</v>
      </c>
      <c r="H12" s="158">
        <v>26516498</v>
      </c>
      <c r="I12" s="159">
        <f>IFERROR(H12/G12-1,"-")</f>
        <v>6.6028610647800079E-2</v>
      </c>
      <c r="J12" s="160">
        <f t="shared" si="0"/>
        <v>8.7115082967019086E-2</v>
      </c>
      <c r="K12" s="158">
        <f t="shared" si="1"/>
        <v>1642402</v>
      </c>
      <c r="L12" s="158">
        <f t="shared" si="2"/>
        <v>2124878</v>
      </c>
      <c r="M12" s="159">
        <f>H12/H$8</f>
        <v>0.87772334571157318</v>
      </c>
      <c r="N12" s="79"/>
    </row>
    <row r="13" spans="1:14" s="56" customFormat="1" x14ac:dyDescent="0.25">
      <c r="A13" s="161"/>
      <c r="B13" s="162" t="s">
        <v>110</v>
      </c>
      <c r="C13" s="163">
        <v>10876985</v>
      </c>
      <c r="D13" s="163">
        <v>11186887</v>
      </c>
      <c r="E13" s="163">
        <v>3001948</v>
      </c>
      <c r="F13" s="163">
        <v>10615397</v>
      </c>
      <c r="G13" s="163">
        <v>11675069</v>
      </c>
      <c r="H13" s="163">
        <v>12500229</v>
      </c>
      <c r="I13" s="164">
        <f t="shared" ref="I13:I20" si="3">IFERROR(H13/G13-1,"-")</f>
        <v>7.0677098353765677E-2</v>
      </c>
      <c r="J13" s="165">
        <f t="shared" si="0"/>
        <v>0.11740013106416458</v>
      </c>
      <c r="K13" s="163">
        <f t="shared" si="1"/>
        <v>825160</v>
      </c>
      <c r="L13" s="163">
        <f t="shared" si="2"/>
        <v>1313342</v>
      </c>
      <c r="M13" s="164">
        <f t="shared" ref="M13:M20" si="4">H13/H$8</f>
        <v>0.41377043152684911</v>
      </c>
      <c r="N13" s="166"/>
    </row>
    <row r="14" spans="1:14" s="56" customFormat="1" x14ac:dyDescent="0.25">
      <c r="A14" s="161"/>
      <c r="B14" s="162" t="s">
        <v>113</v>
      </c>
      <c r="C14" s="163">
        <v>4246868</v>
      </c>
      <c r="D14" s="163">
        <v>3609232</v>
      </c>
      <c r="E14" s="163">
        <v>1160708</v>
      </c>
      <c r="F14" s="163">
        <v>2470654</v>
      </c>
      <c r="G14" s="163">
        <v>2832520</v>
      </c>
      <c r="H14" s="163">
        <v>2982992</v>
      </c>
      <c r="I14" s="164">
        <f t="shared" si="3"/>
        <v>5.3123014135822544E-2</v>
      </c>
      <c r="J14" s="165">
        <f t="shared" si="0"/>
        <v>-0.17351059726833851</v>
      </c>
      <c r="K14" s="163">
        <f t="shared" si="1"/>
        <v>150472</v>
      </c>
      <c r="L14" s="163">
        <f t="shared" si="2"/>
        <v>-626240</v>
      </c>
      <c r="M14" s="164">
        <f t="shared" si="4"/>
        <v>9.874010204782159E-2</v>
      </c>
      <c r="N14" s="166"/>
    </row>
    <row r="15" spans="1:14" x14ac:dyDescent="0.25">
      <c r="A15" s="161"/>
      <c r="B15" s="162" t="s">
        <v>116</v>
      </c>
      <c r="C15" s="163">
        <v>1007203</v>
      </c>
      <c r="D15" s="163">
        <v>1030606</v>
      </c>
      <c r="E15" s="163">
        <v>359040</v>
      </c>
      <c r="F15" s="163">
        <v>1072113</v>
      </c>
      <c r="G15" s="163">
        <v>1296269</v>
      </c>
      <c r="H15" s="163">
        <v>1376511</v>
      </c>
      <c r="I15" s="164">
        <f t="shared" si="3"/>
        <v>6.190227491361755E-2</v>
      </c>
      <c r="J15" s="165">
        <f t="shared" si="0"/>
        <v>0.3356326277937447</v>
      </c>
      <c r="K15" s="163">
        <f t="shared" si="1"/>
        <v>80242</v>
      </c>
      <c r="L15" s="163">
        <f t="shared" si="2"/>
        <v>345905</v>
      </c>
      <c r="M15" s="164">
        <f t="shared" si="4"/>
        <v>4.5563929306531477E-2</v>
      </c>
      <c r="N15" s="79"/>
    </row>
    <row r="16" spans="1:14" x14ac:dyDescent="0.25">
      <c r="A16" s="161"/>
      <c r="B16" s="162" t="s">
        <v>123</v>
      </c>
      <c r="C16" s="163">
        <v>1036604</v>
      </c>
      <c r="D16" s="163">
        <v>962157</v>
      </c>
      <c r="E16" s="163">
        <v>282778</v>
      </c>
      <c r="F16" s="163">
        <v>1110628</v>
      </c>
      <c r="G16" s="163">
        <v>1119405</v>
      </c>
      <c r="H16" s="163">
        <v>1166775</v>
      </c>
      <c r="I16" s="164">
        <f t="shared" si="3"/>
        <v>4.2317123829177072E-2</v>
      </c>
      <c r="J16" s="165">
        <f t="shared" si="0"/>
        <v>0.21266591626938225</v>
      </c>
      <c r="K16" s="163">
        <f t="shared" si="1"/>
        <v>47370</v>
      </c>
      <c r="L16" s="163">
        <f t="shared" si="2"/>
        <v>204618</v>
      </c>
      <c r="M16" s="164">
        <f t="shared" si="4"/>
        <v>3.8621452074577144E-2</v>
      </c>
      <c r="N16" s="79"/>
    </row>
    <row r="17" spans="1:14" x14ac:dyDescent="0.25">
      <c r="A17" s="161"/>
      <c r="B17" s="162" t="s">
        <v>119</v>
      </c>
      <c r="C17" s="163">
        <v>916535</v>
      </c>
      <c r="D17" s="163">
        <v>883964</v>
      </c>
      <c r="E17" s="163">
        <v>409476</v>
      </c>
      <c r="F17" s="163">
        <v>914694</v>
      </c>
      <c r="G17" s="163">
        <v>951216</v>
      </c>
      <c r="H17" s="163">
        <v>983481</v>
      </c>
      <c r="I17" s="164">
        <f t="shared" si="3"/>
        <v>3.391974062673464E-2</v>
      </c>
      <c r="J17" s="165">
        <f t="shared" si="0"/>
        <v>0.11258037657642173</v>
      </c>
      <c r="K17" s="163">
        <f t="shared" si="1"/>
        <v>32265</v>
      </c>
      <c r="L17" s="163">
        <f t="shared" si="2"/>
        <v>99517</v>
      </c>
      <c r="M17" s="164">
        <f t="shared" si="4"/>
        <v>3.2554232227942154E-2</v>
      </c>
      <c r="N17" s="79"/>
    </row>
    <row r="18" spans="1:14" x14ac:dyDescent="0.25">
      <c r="A18" s="161"/>
      <c r="B18" s="162" t="s">
        <v>128</v>
      </c>
      <c r="C18" s="163">
        <v>426822</v>
      </c>
      <c r="D18" s="163">
        <v>456341</v>
      </c>
      <c r="E18" s="163">
        <v>240272</v>
      </c>
      <c r="F18" s="163">
        <v>349565</v>
      </c>
      <c r="G18" s="163">
        <v>398489</v>
      </c>
      <c r="H18" s="163">
        <v>383984</v>
      </c>
      <c r="I18" s="164">
        <f t="shared" si="3"/>
        <v>-3.6400001003791815E-2</v>
      </c>
      <c r="J18" s="165">
        <f t="shared" si="0"/>
        <v>-0.15855906000118336</v>
      </c>
      <c r="K18" s="163">
        <f t="shared" si="1"/>
        <v>-14505</v>
      </c>
      <c r="L18" s="163">
        <f t="shared" si="2"/>
        <v>-72357</v>
      </c>
      <c r="M18" s="164">
        <f t="shared" si="4"/>
        <v>1.2710265178294385E-2</v>
      </c>
      <c r="N18" s="79"/>
    </row>
    <row r="19" spans="1:14" x14ac:dyDescent="0.25">
      <c r="A19" s="161" t="s">
        <v>144</v>
      </c>
      <c r="B19" s="162" t="s">
        <v>131</v>
      </c>
      <c r="C19" s="163">
        <v>673748</v>
      </c>
      <c r="D19" s="163">
        <v>576862</v>
      </c>
      <c r="E19" s="163">
        <v>343263</v>
      </c>
      <c r="F19" s="163">
        <v>253216</v>
      </c>
      <c r="G19" s="163">
        <v>357881</v>
      </c>
      <c r="H19" s="163">
        <v>367398</v>
      </c>
      <c r="I19" s="164">
        <f t="shared" si="3"/>
        <v>2.6592638335088958E-2</v>
      </c>
      <c r="J19" s="165">
        <f t="shared" si="0"/>
        <v>-0.3631093745124484</v>
      </c>
      <c r="K19" s="163">
        <f t="shared" si="1"/>
        <v>9517</v>
      </c>
      <c r="L19" s="163">
        <f t="shared" si="2"/>
        <v>-209464</v>
      </c>
      <c r="M19" s="164">
        <f t="shared" si="4"/>
        <v>1.2161251526040149E-2</v>
      </c>
      <c r="N19" s="79"/>
    </row>
    <row r="20" spans="1:14" x14ac:dyDescent="0.25">
      <c r="A20" s="161" t="s">
        <v>145</v>
      </c>
      <c r="B20" s="168" t="s">
        <v>145</v>
      </c>
      <c r="C20" s="169">
        <f t="shared" ref="C20:H20" si="5">C12-SUM(C13:C19)</f>
        <v>5660556</v>
      </c>
      <c r="D20" s="169">
        <f t="shared" si="5"/>
        <v>5685571</v>
      </c>
      <c r="E20" s="169">
        <f t="shared" si="5"/>
        <v>2006077</v>
      </c>
      <c r="F20" s="169">
        <f t="shared" si="5"/>
        <v>5464006</v>
      </c>
      <c r="G20" s="169">
        <f t="shared" si="5"/>
        <v>6243247</v>
      </c>
      <c r="H20" s="169">
        <f t="shared" si="5"/>
        <v>6755128</v>
      </c>
      <c r="I20" s="170">
        <f t="shared" si="3"/>
        <v>8.198954806689529E-2</v>
      </c>
      <c r="J20" s="171">
        <f t="shared" si="0"/>
        <v>0.18811778095814824</v>
      </c>
      <c r="K20" s="169">
        <f>H20-G20</f>
        <v>511881</v>
      </c>
      <c r="L20" s="169">
        <f t="shared" si="2"/>
        <v>1069557</v>
      </c>
      <c r="M20" s="170">
        <f t="shared" si="4"/>
        <v>0.22360168182351711</v>
      </c>
      <c r="N20" s="79"/>
    </row>
    <row r="21" spans="1:14" s="144" customFormat="1" x14ac:dyDescent="0.25">
      <c r="A21" s="161"/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61"/>
      <c r="B22" s="154" t="s">
        <v>68</v>
      </c>
      <c r="C22" s="176">
        <v>10725543</v>
      </c>
      <c r="D22" s="176">
        <v>11006882</v>
      </c>
      <c r="E22" s="176">
        <v>3365944</v>
      </c>
      <c r="F22" s="176">
        <v>10458907</v>
      </c>
      <c r="G22" s="176">
        <v>11285244</v>
      </c>
      <c r="H22" s="176">
        <v>11574731</v>
      </c>
      <c r="I22" s="177">
        <f>IFERROR(H22/G22-1,"-")</f>
        <v>2.5651815769335506E-2</v>
      </c>
      <c r="J22" s="177">
        <f>IFERROR(H22/D22-1,"-")</f>
        <v>5.1590359558683296E-2</v>
      </c>
      <c r="K22" s="176">
        <f>H22-G22</f>
        <v>289487</v>
      </c>
      <c r="L22" s="176">
        <f>H22-D22</f>
        <v>567849</v>
      </c>
      <c r="M22" s="177">
        <f>H22/H$8</f>
        <v>0.38313549621188525</v>
      </c>
      <c r="N22" s="79"/>
    </row>
    <row r="23" spans="1:14" x14ac:dyDescent="0.25">
      <c r="A23" s="161" t="s">
        <v>96</v>
      </c>
      <c r="B23" s="157" t="s">
        <v>97</v>
      </c>
      <c r="C23" s="158">
        <v>765921</v>
      </c>
      <c r="D23" s="158">
        <v>911936</v>
      </c>
      <c r="E23" s="158">
        <v>329366</v>
      </c>
      <c r="F23" s="158">
        <v>805373</v>
      </c>
      <c r="G23" s="158">
        <v>715304</v>
      </c>
      <c r="H23" s="158">
        <v>652740</v>
      </c>
      <c r="I23" s="159">
        <f>IFERROR(H23/G23-1,"-")</f>
        <v>-8.7464910024269371E-2</v>
      </c>
      <c r="J23" s="160">
        <f t="shared" ref="J23:J34" si="6">IFERROR(H23/D23-1,"-")</f>
        <v>-0.28422608604112565</v>
      </c>
      <c r="K23" s="158">
        <f t="shared" ref="K23:K33" si="7">H23-G23</f>
        <v>-62564</v>
      </c>
      <c r="L23" s="158">
        <f t="shared" ref="L23:L34" si="8">H23-D23</f>
        <v>-259196</v>
      </c>
      <c r="M23" s="159">
        <f>H23/H$8</f>
        <v>2.1606365089378403E-2</v>
      </c>
      <c r="N23" s="79"/>
    </row>
    <row r="24" spans="1:14" x14ac:dyDescent="0.25">
      <c r="A24" s="161" t="s">
        <v>103</v>
      </c>
      <c r="B24" s="162" t="s">
        <v>103</v>
      </c>
      <c r="C24" s="163">
        <v>283767</v>
      </c>
      <c r="D24" s="163">
        <v>373111</v>
      </c>
      <c r="E24" s="163">
        <v>154119</v>
      </c>
      <c r="F24" s="163">
        <v>245937</v>
      </c>
      <c r="G24" s="163">
        <v>227528</v>
      </c>
      <c r="H24" s="163">
        <v>196116</v>
      </c>
      <c r="I24" s="164">
        <f>IFERROR(H24/G24-1,"-")</f>
        <v>-0.13805773355367257</v>
      </c>
      <c r="J24" s="165">
        <f t="shared" si="6"/>
        <v>-0.47437625800365035</v>
      </c>
      <c r="K24" s="163">
        <f t="shared" si="7"/>
        <v>-31412</v>
      </c>
      <c r="L24" s="163">
        <f t="shared" si="8"/>
        <v>-176995</v>
      </c>
      <c r="M24" s="164">
        <f>H24/H$8</f>
        <v>6.4916412290782471E-3</v>
      </c>
      <c r="N24" s="79"/>
    </row>
    <row r="25" spans="1:14" x14ac:dyDescent="0.25">
      <c r="A25" s="161" t="s">
        <v>100</v>
      </c>
      <c r="B25" s="162" t="s">
        <v>100</v>
      </c>
      <c r="C25" s="163">
        <v>482154</v>
      </c>
      <c r="D25" s="163">
        <v>538825</v>
      </c>
      <c r="E25" s="163">
        <v>175247</v>
      </c>
      <c r="F25" s="163">
        <v>559436</v>
      </c>
      <c r="G25" s="163">
        <v>487776</v>
      </c>
      <c r="H25" s="163">
        <v>456624</v>
      </c>
      <c r="I25" s="164">
        <f>IFERROR(H25/G25-1,"-")</f>
        <v>-6.386538083054516E-2</v>
      </c>
      <c r="J25" s="165">
        <f t="shared" si="6"/>
        <v>-0.15255602468333873</v>
      </c>
      <c r="K25" s="163">
        <f t="shared" si="7"/>
        <v>-31152</v>
      </c>
      <c r="L25" s="163">
        <f t="shared" si="8"/>
        <v>-82201</v>
      </c>
      <c r="M25" s="164">
        <f>H25/H$8</f>
        <v>1.5114723860300156E-2</v>
      </c>
      <c r="N25" s="79"/>
    </row>
    <row r="26" spans="1:14" x14ac:dyDescent="0.25">
      <c r="A26" s="161"/>
      <c r="B26" s="157" t="s">
        <v>107</v>
      </c>
      <c r="C26" s="158">
        <v>9959622</v>
      </c>
      <c r="D26" s="158">
        <v>10094946</v>
      </c>
      <c r="E26" s="158">
        <v>3036578</v>
      </c>
      <c r="F26" s="158">
        <v>9653534</v>
      </c>
      <c r="G26" s="158">
        <v>10569940</v>
      </c>
      <c r="H26" s="158">
        <v>10921991</v>
      </c>
      <c r="I26" s="159">
        <f>IFERROR(H26/G26-1,"-")</f>
        <v>3.3306811580765761E-2</v>
      </c>
      <c r="J26" s="160">
        <f t="shared" si="6"/>
        <v>8.1926639330215378E-2</v>
      </c>
      <c r="K26" s="158">
        <f t="shared" si="7"/>
        <v>352051</v>
      </c>
      <c r="L26" s="158">
        <f t="shared" si="8"/>
        <v>827045</v>
      </c>
      <c r="M26" s="159">
        <f>H26/H$8</f>
        <v>0.36152913112250684</v>
      </c>
      <c r="N26" s="79"/>
    </row>
    <row r="27" spans="1:14" s="56" customFormat="1" x14ac:dyDescent="0.25">
      <c r="A27" s="161"/>
      <c r="B27" s="162" t="s">
        <v>110</v>
      </c>
      <c r="C27" s="163">
        <v>4572107</v>
      </c>
      <c r="D27" s="163">
        <v>4797859</v>
      </c>
      <c r="E27" s="163">
        <v>1278867</v>
      </c>
      <c r="F27" s="163">
        <v>4904862</v>
      </c>
      <c r="G27" s="163">
        <v>5434073</v>
      </c>
      <c r="H27" s="163">
        <v>5667269</v>
      </c>
      <c r="I27" s="164">
        <f t="shared" ref="I27:I34" si="9">IFERROR(H27/G27-1,"-")</f>
        <v>4.2913667151692758E-2</v>
      </c>
      <c r="J27" s="165">
        <f t="shared" si="6"/>
        <v>0.18120790961134947</v>
      </c>
      <c r="K27" s="163">
        <f t="shared" si="7"/>
        <v>233196</v>
      </c>
      <c r="L27" s="163">
        <f t="shared" si="8"/>
        <v>869410</v>
      </c>
      <c r="M27" s="164">
        <f t="shared" ref="M27:M34" si="10">H27/H$8</f>
        <v>0.18759243048337232</v>
      </c>
      <c r="N27" s="166"/>
    </row>
    <row r="28" spans="1:14" s="56" customFormat="1" x14ac:dyDescent="0.25">
      <c r="A28" s="161"/>
      <c r="B28" s="162" t="s">
        <v>113</v>
      </c>
      <c r="C28" s="163">
        <v>1637976</v>
      </c>
      <c r="D28" s="163">
        <v>1506479</v>
      </c>
      <c r="E28" s="163">
        <v>418778</v>
      </c>
      <c r="F28" s="163">
        <v>1139756</v>
      </c>
      <c r="G28" s="163">
        <v>1212128</v>
      </c>
      <c r="H28" s="163">
        <v>1197540</v>
      </c>
      <c r="I28" s="164">
        <f t="shared" si="9"/>
        <v>-1.2035032603817442E-2</v>
      </c>
      <c r="J28" s="165">
        <f t="shared" si="6"/>
        <v>-0.20507355230308555</v>
      </c>
      <c r="K28" s="163">
        <f t="shared" si="7"/>
        <v>-14588</v>
      </c>
      <c r="L28" s="163">
        <f t="shared" si="8"/>
        <v>-308939</v>
      </c>
      <c r="M28" s="164">
        <f t="shared" si="10"/>
        <v>3.9639805204421688E-2</v>
      </c>
      <c r="N28" s="166"/>
    </row>
    <row r="29" spans="1:14" x14ac:dyDescent="0.25">
      <c r="A29" s="161"/>
      <c r="B29" s="162" t="s">
        <v>116</v>
      </c>
      <c r="C29" s="163">
        <v>350519</v>
      </c>
      <c r="D29" s="163">
        <v>367531</v>
      </c>
      <c r="E29" s="163">
        <v>150527</v>
      </c>
      <c r="F29" s="163">
        <v>394345</v>
      </c>
      <c r="G29" s="163">
        <v>453330</v>
      </c>
      <c r="H29" s="163">
        <v>402067</v>
      </c>
      <c r="I29" s="164">
        <f t="shared" si="9"/>
        <v>-0.11308097853660692</v>
      </c>
      <c r="J29" s="165">
        <f t="shared" si="6"/>
        <v>9.3967583686818346E-2</v>
      </c>
      <c r="K29" s="163">
        <f t="shared" si="7"/>
        <v>-51263</v>
      </c>
      <c r="L29" s="163">
        <f t="shared" si="8"/>
        <v>34536</v>
      </c>
      <c r="M29" s="164">
        <f t="shared" si="10"/>
        <v>1.3308831069631256E-2</v>
      </c>
      <c r="N29" s="79"/>
    </row>
    <row r="30" spans="1:14" x14ac:dyDescent="0.25">
      <c r="A30" s="161"/>
      <c r="B30" s="162" t="s">
        <v>123</v>
      </c>
      <c r="C30" s="163">
        <v>462383</v>
      </c>
      <c r="D30" s="163">
        <v>431334</v>
      </c>
      <c r="E30" s="163">
        <v>122447</v>
      </c>
      <c r="F30" s="163">
        <v>512097</v>
      </c>
      <c r="G30" s="163">
        <v>474886</v>
      </c>
      <c r="H30" s="163">
        <v>478395</v>
      </c>
      <c r="I30" s="164">
        <f t="shared" si="9"/>
        <v>7.3891418150882071E-3</v>
      </c>
      <c r="J30" s="165">
        <f t="shared" si="6"/>
        <v>0.1091057046279682</v>
      </c>
      <c r="K30" s="163">
        <f t="shared" si="7"/>
        <v>3509</v>
      </c>
      <c r="L30" s="163">
        <f t="shared" si="8"/>
        <v>47061</v>
      </c>
      <c r="M30" s="164">
        <f t="shared" si="10"/>
        <v>1.5835366343311549E-2</v>
      </c>
      <c r="N30" s="79"/>
    </row>
    <row r="31" spans="1:14" x14ac:dyDescent="0.25">
      <c r="A31" s="161"/>
      <c r="B31" s="162" t="s">
        <v>119</v>
      </c>
      <c r="C31" s="163">
        <v>482659</v>
      </c>
      <c r="D31" s="163">
        <v>465454</v>
      </c>
      <c r="E31" s="163">
        <v>203480</v>
      </c>
      <c r="F31" s="163">
        <v>521622</v>
      </c>
      <c r="G31" s="163">
        <v>497643</v>
      </c>
      <c r="H31" s="163">
        <v>514784</v>
      </c>
      <c r="I31" s="164">
        <f t="shared" si="9"/>
        <v>3.4444370763780485E-2</v>
      </c>
      <c r="J31" s="165">
        <f t="shared" si="6"/>
        <v>0.10598254607329616</v>
      </c>
      <c r="K31" s="163">
        <f t="shared" si="7"/>
        <v>17141</v>
      </c>
      <c r="L31" s="163">
        <f t="shared" si="8"/>
        <v>49330</v>
      </c>
      <c r="M31" s="164">
        <f t="shared" si="10"/>
        <v>1.7039879655254116E-2</v>
      </c>
      <c r="N31" s="79"/>
    </row>
    <row r="32" spans="1:14" x14ac:dyDescent="0.25">
      <c r="A32" s="161"/>
      <c r="B32" s="162" t="s">
        <v>128</v>
      </c>
      <c r="C32" s="163">
        <v>167909</v>
      </c>
      <c r="D32" s="163">
        <v>193235</v>
      </c>
      <c r="E32" s="163">
        <v>94535</v>
      </c>
      <c r="F32" s="163">
        <v>131098</v>
      </c>
      <c r="G32" s="163">
        <v>142686</v>
      </c>
      <c r="H32" s="163">
        <v>141703</v>
      </c>
      <c r="I32" s="164">
        <f t="shared" si="9"/>
        <v>-6.8892533254839572E-3</v>
      </c>
      <c r="J32" s="165">
        <f t="shared" si="6"/>
        <v>-0.2666804667891427</v>
      </c>
      <c r="K32" s="163">
        <f t="shared" si="7"/>
        <v>-983</v>
      </c>
      <c r="L32" s="163">
        <f t="shared" si="8"/>
        <v>-51532</v>
      </c>
      <c r="M32" s="164">
        <f t="shared" si="10"/>
        <v>4.6905149864573765E-3</v>
      </c>
      <c r="N32" s="79"/>
    </row>
    <row r="33" spans="1:14" x14ac:dyDescent="0.25">
      <c r="A33" s="161" t="s">
        <v>144</v>
      </c>
      <c r="B33" s="162" t="s">
        <v>131</v>
      </c>
      <c r="C33" s="163">
        <v>206154</v>
      </c>
      <c r="D33" s="163">
        <v>186650</v>
      </c>
      <c r="E33" s="163">
        <v>104071</v>
      </c>
      <c r="F33" s="163">
        <v>81865</v>
      </c>
      <c r="G33" s="163">
        <v>122820</v>
      </c>
      <c r="H33" s="163">
        <v>116203</v>
      </c>
      <c r="I33" s="164">
        <f t="shared" si="9"/>
        <v>-5.3875590294740316E-2</v>
      </c>
      <c r="J33" s="165">
        <f t="shared" si="6"/>
        <v>-0.37742834181623364</v>
      </c>
      <c r="K33" s="163">
        <f t="shared" si="7"/>
        <v>-6617</v>
      </c>
      <c r="L33" s="163">
        <f t="shared" si="8"/>
        <v>-70447</v>
      </c>
      <c r="M33" s="164">
        <f t="shared" si="10"/>
        <v>3.8464387696188966E-3</v>
      </c>
      <c r="N33" s="79"/>
    </row>
    <row r="34" spans="1:14" x14ac:dyDescent="0.25">
      <c r="A34" s="161" t="s">
        <v>145</v>
      </c>
      <c r="B34" s="168" t="s">
        <v>145</v>
      </c>
      <c r="C34" s="169">
        <f t="shared" ref="C34:H34" si="11">C26-SUM(C27:C33)</f>
        <v>2079915</v>
      </c>
      <c r="D34" s="169">
        <f t="shared" si="11"/>
        <v>2146404</v>
      </c>
      <c r="E34" s="169">
        <f t="shared" si="11"/>
        <v>663873</v>
      </c>
      <c r="F34" s="169">
        <f t="shared" si="11"/>
        <v>1967889</v>
      </c>
      <c r="G34" s="169">
        <f t="shared" si="11"/>
        <v>2232374</v>
      </c>
      <c r="H34" s="169">
        <f t="shared" si="11"/>
        <v>2404030</v>
      </c>
      <c r="I34" s="170">
        <f t="shared" si="9"/>
        <v>7.6893925480228775E-2</v>
      </c>
      <c r="J34" s="171">
        <f t="shared" si="6"/>
        <v>0.12002679831010377</v>
      </c>
      <c r="K34" s="169">
        <f>H34-G34</f>
        <v>171656</v>
      </c>
      <c r="L34" s="169">
        <f t="shared" si="8"/>
        <v>257626</v>
      </c>
      <c r="M34" s="170">
        <f t="shared" si="10"/>
        <v>7.9575864610439626E-2</v>
      </c>
      <c r="N34" s="79"/>
    </row>
    <row r="35" spans="1:14" s="144" customFormat="1" x14ac:dyDescent="0.25">
      <c r="A35" s="161"/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61"/>
      <c r="B36" s="154" t="s">
        <v>68</v>
      </c>
      <c r="C36" s="176">
        <v>8526822</v>
      </c>
      <c r="D36" s="176">
        <v>8401894</v>
      </c>
      <c r="E36" s="176">
        <v>2506467</v>
      </c>
      <c r="F36" s="176">
        <v>7289014</v>
      </c>
      <c r="G36" s="176">
        <v>8059754</v>
      </c>
      <c r="H36" s="176">
        <v>8362569</v>
      </c>
      <c r="I36" s="177">
        <f>IFERROR(H36/G36-1,"-")</f>
        <v>3.7571245971030898E-2</v>
      </c>
      <c r="J36" s="177">
        <f>IFERROR(H36/D36-1,"-")</f>
        <v>-4.680492279478865E-3</v>
      </c>
      <c r="K36" s="176">
        <f>H36-G36</f>
        <v>302815</v>
      </c>
      <c r="L36" s="176">
        <f>H36-D36</f>
        <v>-39325</v>
      </c>
      <c r="M36" s="177">
        <f>H36/H$8</f>
        <v>0.27680963155179406</v>
      </c>
      <c r="N36" s="79"/>
    </row>
    <row r="37" spans="1:14" x14ac:dyDescent="0.25">
      <c r="A37" s="161" t="s">
        <v>96</v>
      </c>
      <c r="B37" s="157" t="s">
        <v>97</v>
      </c>
      <c r="C37" s="158">
        <v>599700</v>
      </c>
      <c r="D37" s="158">
        <v>535597</v>
      </c>
      <c r="E37" s="158">
        <v>203267</v>
      </c>
      <c r="F37" s="158">
        <v>445959</v>
      </c>
      <c r="G37" s="158">
        <v>494880</v>
      </c>
      <c r="H37" s="158">
        <v>482419</v>
      </c>
      <c r="I37" s="159">
        <f>IFERROR(H37/G37-1,"-")</f>
        <v>-2.5179841577756212E-2</v>
      </c>
      <c r="J37" s="160">
        <f t="shared" ref="J37:J48" si="12">IFERROR(H37/D37-1,"-")</f>
        <v>-9.9287337307714552E-2</v>
      </c>
      <c r="K37" s="158">
        <f t="shared" ref="K37:K47" si="13">H37-G37</f>
        <v>-12461</v>
      </c>
      <c r="L37" s="158">
        <f t="shared" ref="L37:L48" si="14">H37-D37</f>
        <v>-53178</v>
      </c>
      <c r="M37" s="159">
        <f>H37/H$8</f>
        <v>1.5968564880431472E-2</v>
      </c>
      <c r="N37" s="79"/>
    </row>
    <row r="38" spans="1:14" x14ac:dyDescent="0.25">
      <c r="A38" s="161" t="s">
        <v>103</v>
      </c>
      <c r="B38" s="162" t="s">
        <v>103</v>
      </c>
      <c r="C38" s="163">
        <v>182972</v>
      </c>
      <c r="D38" s="163">
        <v>185708</v>
      </c>
      <c r="E38" s="163">
        <v>78592</v>
      </c>
      <c r="F38" s="163">
        <v>142277</v>
      </c>
      <c r="G38" s="163">
        <v>187694</v>
      </c>
      <c r="H38" s="163">
        <v>214740</v>
      </c>
      <c r="I38" s="164">
        <f>IFERROR(H38/G38-1,"-")</f>
        <v>0.1440962417551972</v>
      </c>
      <c r="J38" s="165">
        <f t="shared" si="12"/>
        <v>0.15633144506429453</v>
      </c>
      <c r="K38" s="163">
        <f t="shared" si="13"/>
        <v>27046</v>
      </c>
      <c r="L38" s="163">
        <f t="shared" si="14"/>
        <v>29032</v>
      </c>
      <c r="M38" s="164">
        <f>H38/H$8</f>
        <v>7.108114776623339E-3</v>
      </c>
      <c r="N38" s="79"/>
    </row>
    <row r="39" spans="1:14" x14ac:dyDescent="0.25">
      <c r="A39" s="161" t="s">
        <v>100</v>
      </c>
      <c r="B39" s="162" t="s">
        <v>100</v>
      </c>
      <c r="C39" s="163">
        <v>416728</v>
      </c>
      <c r="D39" s="163">
        <v>349889</v>
      </c>
      <c r="E39" s="163">
        <v>124675</v>
      </c>
      <c r="F39" s="163">
        <v>303682</v>
      </c>
      <c r="G39" s="163">
        <v>307186</v>
      </c>
      <c r="H39" s="163">
        <v>267679</v>
      </c>
      <c r="I39" s="164">
        <f>IFERROR(H39/G39-1,"-")</f>
        <v>-0.1286093767294082</v>
      </c>
      <c r="J39" s="165">
        <f t="shared" si="12"/>
        <v>-0.23496023024444901</v>
      </c>
      <c r="K39" s="163">
        <f t="shared" si="13"/>
        <v>-39507</v>
      </c>
      <c r="L39" s="163">
        <f t="shared" si="14"/>
        <v>-82210</v>
      </c>
      <c r="M39" s="164">
        <f>H39/H$8</f>
        <v>8.8604501038081346E-3</v>
      </c>
      <c r="N39" s="79"/>
    </row>
    <row r="40" spans="1:14" x14ac:dyDescent="0.25">
      <c r="A40" s="161"/>
      <c r="B40" s="157" t="s">
        <v>107</v>
      </c>
      <c r="C40" s="158">
        <v>7927122</v>
      </c>
      <c r="D40" s="158">
        <v>7866297</v>
      </c>
      <c r="E40" s="158">
        <v>2303200</v>
      </c>
      <c r="F40" s="158">
        <v>6843055</v>
      </c>
      <c r="G40" s="158">
        <v>7564874</v>
      </c>
      <c r="H40" s="158">
        <v>7880150</v>
      </c>
      <c r="I40" s="159">
        <f>IFERROR(H40/G40-1,"-")</f>
        <v>4.1676305514143364E-2</v>
      </c>
      <c r="J40" s="160">
        <f t="shared" si="12"/>
        <v>1.7610573310415933E-3</v>
      </c>
      <c r="K40" s="158">
        <f t="shared" si="13"/>
        <v>315276</v>
      </c>
      <c r="L40" s="158">
        <f t="shared" si="14"/>
        <v>13853</v>
      </c>
      <c r="M40" s="159">
        <f>H40/H$8</f>
        <v>0.26084106667136259</v>
      </c>
      <c r="N40" s="79"/>
    </row>
    <row r="41" spans="1:14" s="56" customFormat="1" x14ac:dyDescent="0.25">
      <c r="A41" s="161"/>
      <c r="B41" s="162" t="s">
        <v>110</v>
      </c>
      <c r="C41" s="163">
        <v>4084279</v>
      </c>
      <c r="D41" s="163">
        <v>4367953</v>
      </c>
      <c r="E41" s="163">
        <v>1005724</v>
      </c>
      <c r="F41" s="163">
        <v>3576394</v>
      </c>
      <c r="G41" s="163">
        <v>3920000</v>
      </c>
      <c r="H41" s="163">
        <v>4161787</v>
      </c>
      <c r="I41" s="164">
        <f t="shared" ref="I41:I48" si="15">IFERROR(H41/G41-1,"-")</f>
        <v>6.1680357142857245E-2</v>
      </c>
      <c r="J41" s="165">
        <f t="shared" si="12"/>
        <v>-4.7199683696230288E-2</v>
      </c>
      <c r="K41" s="163">
        <f t="shared" si="13"/>
        <v>241787</v>
      </c>
      <c r="L41" s="163">
        <f t="shared" si="14"/>
        <v>-206166</v>
      </c>
      <c r="M41" s="164">
        <f t="shared" ref="M41:M48" si="16">H41/H$8</f>
        <v>0.13775942848029671</v>
      </c>
      <c r="N41" s="166"/>
    </row>
    <row r="42" spans="1:14" s="56" customFormat="1" x14ac:dyDescent="0.25">
      <c r="A42" s="161"/>
      <c r="B42" s="162" t="s">
        <v>113</v>
      </c>
      <c r="C42" s="163">
        <v>533141</v>
      </c>
      <c r="D42" s="163">
        <v>384338</v>
      </c>
      <c r="E42" s="163">
        <v>119434</v>
      </c>
      <c r="F42" s="163">
        <v>238491</v>
      </c>
      <c r="G42" s="163">
        <v>283326</v>
      </c>
      <c r="H42" s="163">
        <v>275563</v>
      </c>
      <c r="I42" s="164">
        <f t="shared" si="15"/>
        <v>-2.7399532693787365E-2</v>
      </c>
      <c r="J42" s="165">
        <f t="shared" si="12"/>
        <v>-0.28301911338457297</v>
      </c>
      <c r="K42" s="163">
        <f t="shared" si="13"/>
        <v>-7763</v>
      </c>
      <c r="L42" s="163">
        <f t="shared" si="14"/>
        <v>-108775</v>
      </c>
      <c r="M42" s="164">
        <f t="shared" si="16"/>
        <v>9.1214186094377252E-3</v>
      </c>
      <c r="N42" s="166"/>
    </row>
    <row r="43" spans="1:14" x14ac:dyDescent="0.25">
      <c r="A43" s="161"/>
      <c r="B43" s="162" t="s">
        <v>116</v>
      </c>
      <c r="C43" s="163">
        <v>158114</v>
      </c>
      <c r="D43" s="163">
        <v>152993</v>
      </c>
      <c r="E43" s="163">
        <v>61048</v>
      </c>
      <c r="F43" s="163">
        <v>163873</v>
      </c>
      <c r="G43" s="163">
        <v>207861</v>
      </c>
      <c r="H43" s="163">
        <v>207311</v>
      </c>
      <c r="I43" s="164">
        <f t="shared" si="15"/>
        <v>-2.645999008953126E-3</v>
      </c>
      <c r="J43" s="165">
        <f t="shared" si="12"/>
        <v>0.35503585131345883</v>
      </c>
      <c r="K43" s="163">
        <f t="shared" si="13"/>
        <v>-550</v>
      </c>
      <c r="L43" s="163">
        <f t="shared" si="14"/>
        <v>54318</v>
      </c>
      <c r="M43" s="164">
        <f t="shared" si="16"/>
        <v>6.8622072387843954E-3</v>
      </c>
      <c r="N43" s="79"/>
    </row>
    <row r="44" spans="1:14" x14ac:dyDescent="0.25">
      <c r="A44" s="161"/>
      <c r="B44" s="162" t="s">
        <v>123</v>
      </c>
      <c r="C44" s="163">
        <v>410380</v>
      </c>
      <c r="D44" s="163">
        <v>391197</v>
      </c>
      <c r="E44" s="163">
        <v>103813</v>
      </c>
      <c r="F44" s="163">
        <v>411305</v>
      </c>
      <c r="G44" s="163">
        <v>424993</v>
      </c>
      <c r="H44" s="163">
        <v>422008</v>
      </c>
      <c r="I44" s="164">
        <f t="shared" si="15"/>
        <v>-7.0236450953309326E-3</v>
      </c>
      <c r="J44" s="165">
        <f t="shared" si="12"/>
        <v>7.8760828942962213E-2</v>
      </c>
      <c r="K44" s="163">
        <f t="shared" si="13"/>
        <v>-2985</v>
      </c>
      <c r="L44" s="163">
        <f t="shared" si="14"/>
        <v>30811</v>
      </c>
      <c r="M44" s="164">
        <f t="shared" si="16"/>
        <v>1.3968898671198948E-2</v>
      </c>
      <c r="N44" s="79"/>
    </row>
    <row r="45" spans="1:14" x14ac:dyDescent="0.25">
      <c r="A45" s="161"/>
      <c r="B45" s="162" t="s">
        <v>119</v>
      </c>
      <c r="C45" s="163">
        <v>291930</v>
      </c>
      <c r="D45" s="163">
        <v>282365</v>
      </c>
      <c r="E45" s="163">
        <v>117501</v>
      </c>
      <c r="F45" s="163">
        <v>253270</v>
      </c>
      <c r="G45" s="163">
        <v>303691</v>
      </c>
      <c r="H45" s="163">
        <v>301431</v>
      </c>
      <c r="I45" s="164">
        <f t="shared" si="15"/>
        <v>-7.4417746986246147E-3</v>
      </c>
      <c r="J45" s="165">
        <f t="shared" si="12"/>
        <v>6.7522532891824305E-2</v>
      </c>
      <c r="K45" s="163">
        <f t="shared" si="13"/>
        <v>-2260</v>
      </c>
      <c r="L45" s="163">
        <f t="shared" si="14"/>
        <v>19066</v>
      </c>
      <c r="M45" s="164">
        <f t="shared" si="16"/>
        <v>9.9776760046211676E-3</v>
      </c>
      <c r="N45" s="79"/>
    </row>
    <row r="46" spans="1:14" x14ac:dyDescent="0.25">
      <c r="A46" s="161"/>
      <c r="B46" s="162" t="s">
        <v>128</v>
      </c>
      <c r="C46" s="163">
        <v>179312</v>
      </c>
      <c r="D46" s="163">
        <v>170337</v>
      </c>
      <c r="E46" s="163">
        <v>86006</v>
      </c>
      <c r="F46" s="163">
        <v>136931</v>
      </c>
      <c r="G46" s="163">
        <v>142670</v>
      </c>
      <c r="H46" s="163">
        <v>137164</v>
      </c>
      <c r="I46" s="164">
        <f t="shared" si="15"/>
        <v>-3.8592556248685739E-2</v>
      </c>
      <c r="J46" s="165">
        <f t="shared" si="12"/>
        <v>-0.19474923240399911</v>
      </c>
      <c r="K46" s="163">
        <f t="shared" si="13"/>
        <v>-5506</v>
      </c>
      <c r="L46" s="163">
        <f t="shared" si="14"/>
        <v>-33173</v>
      </c>
      <c r="M46" s="164">
        <f t="shared" si="16"/>
        <v>4.5402694198601271E-3</v>
      </c>
      <c r="N46" s="79"/>
    </row>
    <row r="47" spans="1:14" x14ac:dyDescent="0.25">
      <c r="A47" s="161" t="s">
        <v>144</v>
      </c>
      <c r="B47" s="162" t="s">
        <v>131</v>
      </c>
      <c r="C47" s="163">
        <v>290684</v>
      </c>
      <c r="D47" s="163">
        <v>250452</v>
      </c>
      <c r="E47" s="163">
        <v>141204</v>
      </c>
      <c r="F47" s="163">
        <v>113789</v>
      </c>
      <c r="G47" s="163">
        <v>145549</v>
      </c>
      <c r="H47" s="163">
        <v>150872</v>
      </c>
      <c r="I47" s="164">
        <f t="shared" si="15"/>
        <v>3.6571876137933002E-2</v>
      </c>
      <c r="J47" s="165">
        <f t="shared" si="12"/>
        <v>-0.39760113714404355</v>
      </c>
      <c r="K47" s="163">
        <f t="shared" si="13"/>
        <v>5323</v>
      </c>
      <c r="L47" s="163">
        <f t="shared" si="14"/>
        <v>-99580</v>
      </c>
      <c r="M47" s="164">
        <f t="shared" si="16"/>
        <v>4.994018313210005E-3</v>
      </c>
      <c r="N47" s="79"/>
    </row>
    <row r="48" spans="1:14" x14ac:dyDescent="0.25">
      <c r="A48" s="161" t="s">
        <v>145</v>
      </c>
      <c r="B48" s="168" t="s">
        <v>145</v>
      </c>
      <c r="C48" s="169">
        <f t="shared" ref="C48:H48" si="17">C40-SUM(C41:C47)</f>
        <v>1979282</v>
      </c>
      <c r="D48" s="169">
        <f t="shared" si="17"/>
        <v>1866662</v>
      </c>
      <c r="E48" s="169">
        <f t="shared" si="17"/>
        <v>668470</v>
      </c>
      <c r="F48" s="169">
        <f t="shared" si="17"/>
        <v>1949002</v>
      </c>
      <c r="G48" s="169">
        <f t="shared" si="17"/>
        <v>2136784</v>
      </c>
      <c r="H48" s="169">
        <f t="shared" si="17"/>
        <v>2224014</v>
      </c>
      <c r="I48" s="170">
        <f t="shared" si="15"/>
        <v>4.0823031246957964E-2</v>
      </c>
      <c r="J48" s="171">
        <f t="shared" si="12"/>
        <v>0.19143905002619643</v>
      </c>
      <c r="K48" s="169">
        <f>H48-G48</f>
        <v>87230</v>
      </c>
      <c r="L48" s="169">
        <f t="shared" si="14"/>
        <v>357352</v>
      </c>
      <c r="M48" s="170">
        <f t="shared" si="16"/>
        <v>7.3617149933953518E-2</v>
      </c>
      <c r="N48" s="79"/>
    </row>
    <row r="49" spans="1:14" s="144" customFormat="1" x14ac:dyDescent="0.25">
      <c r="A49" s="161"/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61"/>
      <c r="B50" s="154" t="s">
        <v>68</v>
      </c>
      <c r="C50" s="176">
        <v>195531</v>
      </c>
      <c r="D50" s="176">
        <v>190027</v>
      </c>
      <c r="E50" s="176">
        <v>59506</v>
      </c>
      <c r="F50" s="176">
        <v>133756</v>
      </c>
      <c r="G50" s="176">
        <v>142013</v>
      </c>
      <c r="H50" s="176">
        <v>160183</v>
      </c>
      <c r="I50" s="177">
        <f>IFERROR(H50/G50-1,"-")</f>
        <v>0.12794603310964492</v>
      </c>
      <c r="J50" s="177">
        <f>IFERROR(H50/D50-1,"-")</f>
        <v>-0.1570513663847769</v>
      </c>
      <c r="K50" s="176">
        <f>H50-G50</f>
        <v>18170</v>
      </c>
      <c r="L50" s="176">
        <f>H50-D50</f>
        <v>-29844</v>
      </c>
      <c r="M50" s="177">
        <f>H50/H$8</f>
        <v>5.3022219859544389E-3</v>
      </c>
      <c r="N50" s="79"/>
    </row>
    <row r="51" spans="1:14" x14ac:dyDescent="0.25">
      <c r="A51" s="161" t="s">
        <v>96</v>
      </c>
      <c r="B51" s="157" t="s">
        <v>97</v>
      </c>
      <c r="C51" s="158">
        <v>29068</v>
      </c>
      <c r="D51" s="158">
        <v>28038</v>
      </c>
      <c r="E51" s="158">
        <v>6410</v>
      </c>
      <c r="F51" s="158">
        <v>15342</v>
      </c>
      <c r="G51" s="158">
        <v>34035</v>
      </c>
      <c r="H51" s="158">
        <v>23076</v>
      </c>
      <c r="I51" s="159">
        <f>IFERROR(H51/G51-1,"-")</f>
        <v>-0.32199206698986338</v>
      </c>
      <c r="J51" s="160">
        <f t="shared" ref="J51:J62" si="18">IFERROR(H51/D51-1,"-")</f>
        <v>-0.17697410656965551</v>
      </c>
      <c r="K51" s="158">
        <f t="shared" ref="K51:K61" si="19">H51-G51</f>
        <v>-10959</v>
      </c>
      <c r="L51" s="158">
        <f t="shared" ref="L51:L62" si="20">H51-D51</f>
        <v>-4962</v>
      </c>
      <c r="M51" s="159">
        <f>H51/H$8</f>
        <v>7.6383932469665725E-4</v>
      </c>
      <c r="N51" s="79"/>
    </row>
    <row r="52" spans="1:14" x14ac:dyDescent="0.25">
      <c r="A52" s="161" t="s">
        <v>103</v>
      </c>
      <c r="B52" s="162" t="s">
        <v>103</v>
      </c>
      <c r="C52" s="163">
        <v>16588</v>
      </c>
      <c r="D52" s="163">
        <v>11589</v>
      </c>
      <c r="E52" s="163">
        <v>4571</v>
      </c>
      <c r="F52" s="163">
        <v>4619</v>
      </c>
      <c r="G52" s="163">
        <v>22183</v>
      </c>
      <c r="H52" s="163">
        <v>13220</v>
      </c>
      <c r="I52" s="164">
        <f>IFERROR(H52/G52-1,"-")</f>
        <v>-0.40404814497588248</v>
      </c>
      <c r="J52" s="165">
        <f t="shared" si="18"/>
        <v>0.14073690568642672</v>
      </c>
      <c r="K52" s="163">
        <f t="shared" si="19"/>
        <v>-8963</v>
      </c>
      <c r="L52" s="163">
        <f t="shared" si="20"/>
        <v>1631</v>
      </c>
      <c r="M52" s="164">
        <f>H52/H$8</f>
        <v>4.3759559163155694E-4</v>
      </c>
      <c r="N52" s="79"/>
    </row>
    <row r="53" spans="1:14" x14ac:dyDescent="0.25">
      <c r="A53" s="161" t="s">
        <v>100</v>
      </c>
      <c r="B53" s="162" t="s">
        <v>100</v>
      </c>
      <c r="C53" s="163">
        <v>12480</v>
      </c>
      <c r="D53" s="163">
        <v>16449</v>
      </c>
      <c r="E53" s="163">
        <v>1839</v>
      </c>
      <c r="F53" s="163">
        <v>10723</v>
      </c>
      <c r="G53" s="163">
        <v>11852</v>
      </c>
      <c r="H53" s="163">
        <v>9856</v>
      </c>
      <c r="I53" s="164">
        <f>IFERROR(H53/G53-1,"-")</f>
        <v>-0.16841039487006415</v>
      </c>
      <c r="J53" s="165">
        <f t="shared" si="18"/>
        <v>-0.40081463918779259</v>
      </c>
      <c r="K53" s="163">
        <f t="shared" si="19"/>
        <v>-1996</v>
      </c>
      <c r="L53" s="163">
        <f t="shared" si="20"/>
        <v>-6593</v>
      </c>
      <c r="M53" s="164">
        <f>H53/H$8</f>
        <v>3.2624373306510025E-4</v>
      </c>
      <c r="N53" s="79"/>
    </row>
    <row r="54" spans="1:14" x14ac:dyDescent="0.25">
      <c r="A54" s="161"/>
      <c r="B54" s="157" t="s">
        <v>107</v>
      </c>
      <c r="C54" s="158">
        <v>166463</v>
      </c>
      <c r="D54" s="158">
        <v>161989</v>
      </c>
      <c r="E54" s="158">
        <v>53096</v>
      </c>
      <c r="F54" s="158">
        <v>118414</v>
      </c>
      <c r="G54" s="158">
        <v>107978</v>
      </c>
      <c r="H54" s="158">
        <v>137107</v>
      </c>
      <c r="I54" s="159">
        <f>IFERROR(H54/G54-1,"-")</f>
        <v>0.26976791568652869</v>
      </c>
      <c r="J54" s="160">
        <f t="shared" si="18"/>
        <v>-0.15360302242744883</v>
      </c>
      <c r="K54" s="158">
        <f t="shared" si="19"/>
        <v>29129</v>
      </c>
      <c r="L54" s="158">
        <f t="shared" si="20"/>
        <v>-24882</v>
      </c>
      <c r="M54" s="159">
        <f>H54/H$8</f>
        <v>4.5383826612577826E-3</v>
      </c>
      <c r="N54" s="79"/>
    </row>
    <row r="55" spans="1:14" s="56" customFormat="1" x14ac:dyDescent="0.25">
      <c r="A55" s="161"/>
      <c r="B55" s="162" t="s">
        <v>110</v>
      </c>
      <c r="C55" s="163">
        <v>54978</v>
      </c>
      <c r="D55" s="163">
        <v>57054</v>
      </c>
      <c r="E55" s="163">
        <v>19218</v>
      </c>
      <c r="F55" s="163">
        <v>54862</v>
      </c>
      <c r="G55" s="163">
        <v>44985</v>
      </c>
      <c r="H55" s="163">
        <v>58295</v>
      </c>
      <c r="I55" s="164">
        <f t="shared" ref="I55:I62" si="21">IFERROR(H55/G55-1,"-")</f>
        <v>0.29587640324552633</v>
      </c>
      <c r="J55" s="165">
        <f t="shared" si="18"/>
        <v>2.1751323307743542E-2</v>
      </c>
      <c r="K55" s="163">
        <f t="shared" si="19"/>
        <v>13310</v>
      </c>
      <c r="L55" s="163">
        <f t="shared" si="20"/>
        <v>1241</v>
      </c>
      <c r="M55" s="164">
        <f t="shared" ref="M55:M62" si="22">H55/H$8</f>
        <v>1.9296244337489873E-3</v>
      </c>
      <c r="N55" s="166"/>
    </row>
    <row r="56" spans="1:14" s="56" customFormat="1" x14ac:dyDescent="0.25">
      <c r="A56" s="161"/>
      <c r="B56" s="162" t="s">
        <v>113</v>
      </c>
      <c r="C56" s="163">
        <v>65971</v>
      </c>
      <c r="D56" s="163">
        <v>51784</v>
      </c>
      <c r="E56" s="163">
        <v>15319</v>
      </c>
      <c r="F56" s="163">
        <v>25954</v>
      </c>
      <c r="G56" s="163">
        <v>22828</v>
      </c>
      <c r="H56" s="163">
        <v>30312</v>
      </c>
      <c r="I56" s="164">
        <f t="shared" si="21"/>
        <v>0.32784299982477649</v>
      </c>
      <c r="J56" s="165">
        <f t="shared" si="18"/>
        <v>-0.41464545033214895</v>
      </c>
      <c r="K56" s="163">
        <f t="shared" si="19"/>
        <v>7484</v>
      </c>
      <c r="L56" s="163">
        <f t="shared" si="20"/>
        <v>-21472</v>
      </c>
      <c r="M56" s="164">
        <f t="shared" si="22"/>
        <v>1.0033583641101177E-3</v>
      </c>
      <c r="N56" s="166"/>
    </row>
    <row r="57" spans="1:14" x14ac:dyDescent="0.25">
      <c r="A57" s="161"/>
      <c r="B57" s="162" t="s">
        <v>116</v>
      </c>
      <c r="C57" s="163">
        <v>4167</v>
      </c>
      <c r="D57" s="163">
        <v>6170</v>
      </c>
      <c r="E57" s="163">
        <v>1415</v>
      </c>
      <c r="F57" s="163">
        <v>5068</v>
      </c>
      <c r="G57" s="163">
        <v>5554</v>
      </c>
      <c r="H57" s="163">
        <v>5721</v>
      </c>
      <c r="I57" s="164">
        <f t="shared" si="21"/>
        <v>3.0068419157364135E-2</v>
      </c>
      <c r="J57" s="165">
        <f t="shared" si="18"/>
        <v>-7.2771474878444042E-2</v>
      </c>
      <c r="K57" s="163">
        <f t="shared" si="19"/>
        <v>167</v>
      </c>
      <c r="L57" s="163">
        <f t="shared" si="20"/>
        <v>-449</v>
      </c>
      <c r="M57" s="164">
        <f t="shared" si="22"/>
        <v>1.8937098182482127E-4</v>
      </c>
      <c r="N57" s="79"/>
    </row>
    <row r="58" spans="1:14" x14ac:dyDescent="0.25">
      <c r="A58" s="161"/>
      <c r="B58" s="162" t="s">
        <v>123</v>
      </c>
      <c r="C58" s="163">
        <v>2734</v>
      </c>
      <c r="D58" s="163">
        <v>3367</v>
      </c>
      <c r="E58" s="163">
        <v>928</v>
      </c>
      <c r="F58" s="163">
        <v>2463</v>
      </c>
      <c r="G58" s="163">
        <v>1849</v>
      </c>
      <c r="H58" s="163">
        <v>3975</v>
      </c>
      <c r="I58" s="164">
        <f t="shared" si="21"/>
        <v>1.1498107084910765</v>
      </c>
      <c r="J58" s="165">
        <f t="shared" si="18"/>
        <v>0.18057618057618052</v>
      </c>
      <c r="K58" s="163">
        <f t="shared" si="19"/>
        <v>2126</v>
      </c>
      <c r="L58" s="163">
        <f t="shared" si="20"/>
        <v>608</v>
      </c>
      <c r="M58" s="164">
        <f t="shared" si="22"/>
        <v>1.315765867424689E-4</v>
      </c>
      <c r="N58" s="79"/>
    </row>
    <row r="59" spans="1:14" x14ac:dyDescent="0.25">
      <c r="A59" s="161"/>
      <c r="B59" s="162" t="s">
        <v>119</v>
      </c>
      <c r="C59" s="163">
        <v>2671</v>
      </c>
      <c r="D59" s="163">
        <v>3841</v>
      </c>
      <c r="E59" s="163">
        <v>828</v>
      </c>
      <c r="F59" s="163">
        <v>1950</v>
      </c>
      <c r="G59" s="163">
        <v>2073</v>
      </c>
      <c r="H59" s="163">
        <v>2665</v>
      </c>
      <c r="I59" s="164">
        <f t="shared" si="21"/>
        <v>0.2855764592378196</v>
      </c>
      <c r="J59" s="165">
        <f t="shared" si="18"/>
        <v>-0.30617026815933346</v>
      </c>
      <c r="K59" s="163">
        <f t="shared" si="19"/>
        <v>592</v>
      </c>
      <c r="L59" s="163">
        <f t="shared" si="20"/>
        <v>-1176</v>
      </c>
      <c r="M59" s="164">
        <f t="shared" si="22"/>
        <v>8.8214239916648959E-5</v>
      </c>
      <c r="N59" s="79"/>
    </row>
    <row r="60" spans="1:14" x14ac:dyDescent="0.25">
      <c r="A60" s="161"/>
      <c r="B60" s="162" t="s">
        <v>128</v>
      </c>
      <c r="C60" s="163">
        <v>913</v>
      </c>
      <c r="D60" s="163">
        <v>1106</v>
      </c>
      <c r="E60" s="163">
        <v>713</v>
      </c>
      <c r="F60" s="163">
        <v>315</v>
      </c>
      <c r="G60" s="163">
        <v>603</v>
      </c>
      <c r="H60" s="163">
        <v>460</v>
      </c>
      <c r="I60" s="164">
        <f t="shared" si="21"/>
        <v>-0.23714759535655061</v>
      </c>
      <c r="J60" s="165">
        <f t="shared" si="18"/>
        <v>-0.58408679927667273</v>
      </c>
      <c r="K60" s="163">
        <f t="shared" si="19"/>
        <v>-143</v>
      </c>
      <c r="L60" s="163">
        <f t="shared" si="20"/>
        <v>-646</v>
      </c>
      <c r="M60" s="164">
        <f t="shared" si="22"/>
        <v>1.5226472931203949E-5</v>
      </c>
      <c r="N60" s="79"/>
    </row>
    <row r="61" spans="1:14" x14ac:dyDescent="0.25">
      <c r="A61" s="161" t="s">
        <v>144</v>
      </c>
      <c r="B61" s="162" t="s">
        <v>131</v>
      </c>
      <c r="C61" s="163">
        <v>1023</v>
      </c>
      <c r="D61" s="163">
        <v>1822</v>
      </c>
      <c r="E61" s="163">
        <v>1494</v>
      </c>
      <c r="F61" s="163">
        <v>271</v>
      </c>
      <c r="G61" s="163">
        <v>520</v>
      </c>
      <c r="H61" s="163">
        <v>413</v>
      </c>
      <c r="I61" s="164">
        <f t="shared" si="21"/>
        <v>-0.20576923076923082</v>
      </c>
      <c r="J61" s="165">
        <f t="shared" si="18"/>
        <v>-0.77332601536772771</v>
      </c>
      <c r="K61" s="163">
        <f t="shared" si="19"/>
        <v>-107</v>
      </c>
      <c r="L61" s="163">
        <f t="shared" si="20"/>
        <v>-1409</v>
      </c>
      <c r="M61" s="164">
        <f t="shared" si="22"/>
        <v>1.3670724609972241E-5</v>
      </c>
      <c r="N61" s="79"/>
    </row>
    <row r="62" spans="1:14" x14ac:dyDescent="0.25">
      <c r="A62" s="161" t="s">
        <v>145</v>
      </c>
      <c r="B62" s="168" t="s">
        <v>145</v>
      </c>
      <c r="C62" s="169">
        <f t="shared" ref="C62:H62" si="23">C54-SUM(C55:C61)</f>
        <v>34006</v>
      </c>
      <c r="D62" s="169">
        <f t="shared" si="23"/>
        <v>36845</v>
      </c>
      <c r="E62" s="169">
        <f t="shared" si="23"/>
        <v>13181</v>
      </c>
      <c r="F62" s="169">
        <f t="shared" si="23"/>
        <v>27531</v>
      </c>
      <c r="G62" s="169">
        <f t="shared" si="23"/>
        <v>29566</v>
      </c>
      <c r="H62" s="169">
        <f t="shared" si="23"/>
        <v>35266</v>
      </c>
      <c r="I62" s="170">
        <f t="shared" si="21"/>
        <v>0.19278901440844209</v>
      </c>
      <c r="J62" s="171">
        <f t="shared" si="18"/>
        <v>-4.2855204233953059E-2</v>
      </c>
      <c r="K62" s="169">
        <f>H62-G62</f>
        <v>5700</v>
      </c>
      <c r="L62" s="169">
        <f t="shared" si="20"/>
        <v>-1579</v>
      </c>
      <c r="M62" s="170">
        <f t="shared" si="22"/>
        <v>1.1673408573735619E-3</v>
      </c>
      <c r="N62" s="79"/>
    </row>
    <row r="63" spans="1:14" s="144" customFormat="1" x14ac:dyDescent="0.25">
      <c r="A63" s="161"/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61"/>
      <c r="B64" s="154" t="s">
        <v>68</v>
      </c>
      <c r="C64" s="176">
        <v>751051</v>
      </c>
      <c r="D64" s="176">
        <v>704626</v>
      </c>
      <c r="E64" s="176">
        <v>211025</v>
      </c>
      <c r="F64" s="176">
        <v>824915</v>
      </c>
      <c r="G64" s="176">
        <v>892817</v>
      </c>
      <c r="H64" s="176">
        <v>1185602</v>
      </c>
      <c r="I64" s="177">
        <f>IFERROR(H64/G64-1,"-")</f>
        <v>0.3279339439101181</v>
      </c>
      <c r="J64" s="177">
        <f>IFERROR(H64/D64-1,"-")</f>
        <v>0.68259757658672826</v>
      </c>
      <c r="K64" s="176">
        <f>H64-G64</f>
        <v>292785</v>
      </c>
      <c r="L64" s="176">
        <f>H64-D64</f>
        <v>480976</v>
      </c>
      <c r="M64" s="177">
        <f>H64/H$8</f>
        <v>3.9244645130828835E-2</v>
      </c>
      <c r="N64" s="79"/>
    </row>
    <row r="65" spans="1:14" x14ac:dyDescent="0.25">
      <c r="A65" s="161" t="s">
        <v>96</v>
      </c>
      <c r="B65" s="157" t="s">
        <v>97</v>
      </c>
      <c r="C65" s="158">
        <v>129238</v>
      </c>
      <c r="D65" s="158">
        <v>140185</v>
      </c>
      <c r="E65" s="158">
        <v>66009</v>
      </c>
      <c r="F65" s="158">
        <v>110785</v>
      </c>
      <c r="G65" s="158">
        <v>148519</v>
      </c>
      <c r="H65" s="158">
        <v>225043</v>
      </c>
      <c r="I65" s="159">
        <f>IFERROR(H65/G65-1,"-")</f>
        <v>0.51524720742800589</v>
      </c>
      <c r="J65" s="160">
        <f t="shared" ref="J65:J76" si="24">IFERROR(H65/D65-1,"-")</f>
        <v>0.6053286728251952</v>
      </c>
      <c r="K65" s="158">
        <f t="shared" ref="K65:K75" si="25">H65-G65</f>
        <v>76524</v>
      </c>
      <c r="L65" s="158">
        <f t="shared" ref="L65:L76" si="26">H65-D65</f>
        <v>84858</v>
      </c>
      <c r="M65" s="159">
        <f>H65/H$8</f>
        <v>7.4491546692541958E-3</v>
      </c>
      <c r="N65" s="79"/>
    </row>
    <row r="66" spans="1:14" x14ac:dyDescent="0.25">
      <c r="A66" s="161" t="s">
        <v>103</v>
      </c>
      <c r="B66" s="162" t="s">
        <v>103</v>
      </c>
      <c r="C66" s="163">
        <v>64670</v>
      </c>
      <c r="D66" s="163">
        <v>61641</v>
      </c>
      <c r="E66" s="163">
        <v>19744</v>
      </c>
      <c r="F66" s="163">
        <v>71542</v>
      </c>
      <c r="G66" s="163">
        <v>80547</v>
      </c>
      <c r="H66" s="163">
        <v>111383</v>
      </c>
      <c r="I66" s="164">
        <f>IFERROR(H66/G66-1,"-")</f>
        <v>0.38283238357729021</v>
      </c>
      <c r="J66" s="165">
        <f t="shared" si="24"/>
        <v>0.80696289807108901</v>
      </c>
      <c r="K66" s="163">
        <f t="shared" si="25"/>
        <v>30836</v>
      </c>
      <c r="L66" s="163">
        <f t="shared" si="26"/>
        <v>49742</v>
      </c>
      <c r="M66" s="164">
        <f>H66/H$8</f>
        <v>3.6868918141223683E-3</v>
      </c>
      <c r="N66" s="79"/>
    </row>
    <row r="67" spans="1:14" x14ac:dyDescent="0.25">
      <c r="A67" s="161" t="s">
        <v>100</v>
      </c>
      <c r="B67" s="162" t="s">
        <v>100</v>
      </c>
      <c r="C67" s="163">
        <v>64568</v>
      </c>
      <c r="D67" s="163">
        <v>78544</v>
      </c>
      <c r="E67" s="163">
        <v>46265</v>
      </c>
      <c r="F67" s="163">
        <v>39243</v>
      </c>
      <c r="G67" s="163">
        <v>67972</v>
      </c>
      <c r="H67" s="163">
        <v>113660</v>
      </c>
      <c r="I67" s="164">
        <f>IFERROR(H67/G67-1,"-")</f>
        <v>0.67215912434531866</v>
      </c>
      <c r="J67" s="165">
        <f t="shared" si="24"/>
        <v>0.44708698309227946</v>
      </c>
      <c r="K67" s="163">
        <f t="shared" si="25"/>
        <v>45688</v>
      </c>
      <c r="L67" s="163">
        <f t="shared" si="26"/>
        <v>35116</v>
      </c>
      <c r="M67" s="164">
        <f>H67/H$8</f>
        <v>3.7622628551318279E-3</v>
      </c>
      <c r="N67" s="79"/>
    </row>
    <row r="68" spans="1:14" x14ac:dyDescent="0.25">
      <c r="A68" s="161"/>
      <c r="B68" s="157" t="s">
        <v>107</v>
      </c>
      <c r="C68" s="158">
        <v>621813</v>
      </c>
      <c r="D68" s="158">
        <v>564441</v>
      </c>
      <c r="E68" s="158">
        <v>145016</v>
      </c>
      <c r="F68" s="158">
        <v>714130</v>
      </c>
      <c r="G68" s="158">
        <v>744298</v>
      </c>
      <c r="H68" s="158">
        <v>960559</v>
      </c>
      <c r="I68" s="159">
        <f>IFERROR(H68/G68-1,"-")</f>
        <v>0.29055700808009699</v>
      </c>
      <c r="J68" s="160">
        <f t="shared" si="24"/>
        <v>0.70178814083314278</v>
      </c>
      <c r="K68" s="158">
        <f t="shared" si="25"/>
        <v>216261</v>
      </c>
      <c r="L68" s="158">
        <f t="shared" si="26"/>
        <v>396118</v>
      </c>
      <c r="M68" s="159">
        <f>H68/H$8</f>
        <v>3.1795490461574635E-2</v>
      </c>
      <c r="N68" s="79"/>
    </row>
    <row r="69" spans="1:14" s="56" customFormat="1" x14ac:dyDescent="0.25">
      <c r="A69" s="161"/>
      <c r="B69" s="162" t="s">
        <v>110</v>
      </c>
      <c r="C69" s="163">
        <v>284834</v>
      </c>
      <c r="D69" s="163">
        <v>242219</v>
      </c>
      <c r="E69" s="163">
        <v>52391</v>
      </c>
      <c r="F69" s="163">
        <v>339495</v>
      </c>
      <c r="G69" s="163">
        <v>271883</v>
      </c>
      <c r="H69" s="163">
        <v>400639</v>
      </c>
      <c r="I69" s="164">
        <f t="shared" ref="I69:I76" si="27">IFERROR(H69/G69-1,"-")</f>
        <v>0.47357135238319414</v>
      </c>
      <c r="J69" s="165">
        <f t="shared" si="24"/>
        <v>0.65403622341765089</v>
      </c>
      <c r="K69" s="163">
        <f t="shared" si="25"/>
        <v>128756</v>
      </c>
      <c r="L69" s="163">
        <f t="shared" si="26"/>
        <v>158420</v>
      </c>
      <c r="M69" s="164">
        <f t="shared" ref="M69:M76" si="28">H69/H$8</f>
        <v>1.3261562801488302E-2</v>
      </c>
      <c r="N69" s="166"/>
    </row>
    <row r="70" spans="1:14" s="56" customFormat="1" x14ac:dyDescent="0.25">
      <c r="A70" s="161"/>
      <c r="B70" s="162" t="s">
        <v>113</v>
      </c>
      <c r="C70" s="163">
        <v>96649</v>
      </c>
      <c r="D70" s="163">
        <v>77035</v>
      </c>
      <c r="E70" s="163">
        <v>21284</v>
      </c>
      <c r="F70" s="163">
        <v>46059</v>
      </c>
      <c r="G70" s="163">
        <v>62417</v>
      </c>
      <c r="H70" s="163">
        <v>60318</v>
      </c>
      <c r="I70" s="164">
        <f t="shared" si="27"/>
        <v>-3.3628658858964711E-2</v>
      </c>
      <c r="J70" s="165">
        <f t="shared" si="24"/>
        <v>-0.21700525735055498</v>
      </c>
      <c r="K70" s="163">
        <f t="shared" si="25"/>
        <v>-2099</v>
      </c>
      <c r="L70" s="163">
        <f t="shared" si="26"/>
        <v>-16717</v>
      </c>
      <c r="M70" s="164">
        <f t="shared" si="28"/>
        <v>1.9965878136181735E-3</v>
      </c>
      <c r="N70" s="166"/>
    </row>
    <row r="71" spans="1:14" x14ac:dyDescent="0.25">
      <c r="A71" s="161"/>
      <c r="B71" s="162" t="s">
        <v>116</v>
      </c>
      <c r="C71" s="163">
        <v>39639</v>
      </c>
      <c r="D71" s="163">
        <v>64630</v>
      </c>
      <c r="E71" s="163">
        <v>17911</v>
      </c>
      <c r="F71" s="163">
        <v>100707</v>
      </c>
      <c r="G71" s="163">
        <v>103020</v>
      </c>
      <c r="H71" s="163">
        <v>123780</v>
      </c>
      <c r="I71" s="164">
        <f t="shared" si="27"/>
        <v>0.20151426907396619</v>
      </c>
      <c r="J71" s="165">
        <f t="shared" si="24"/>
        <v>0.91520965495899742</v>
      </c>
      <c r="K71" s="163">
        <f t="shared" si="25"/>
        <v>20760</v>
      </c>
      <c r="L71" s="163">
        <f t="shared" si="26"/>
        <v>59150</v>
      </c>
      <c r="M71" s="164">
        <f t="shared" si="28"/>
        <v>4.0972452596183149E-3</v>
      </c>
      <c r="N71" s="79"/>
    </row>
    <row r="72" spans="1:14" x14ac:dyDescent="0.25">
      <c r="A72" s="161"/>
      <c r="B72" s="162" t="s">
        <v>123</v>
      </c>
      <c r="C72" s="163">
        <v>15177</v>
      </c>
      <c r="D72" s="163">
        <v>9855</v>
      </c>
      <c r="E72" s="163">
        <v>1613</v>
      </c>
      <c r="F72" s="163">
        <v>19610</v>
      </c>
      <c r="G72" s="163">
        <v>22196</v>
      </c>
      <c r="H72" s="163">
        <v>41464</v>
      </c>
      <c r="I72" s="164">
        <f t="shared" si="27"/>
        <v>0.86808433952063435</v>
      </c>
      <c r="J72" s="165">
        <f t="shared" si="24"/>
        <v>3.2074074074074073</v>
      </c>
      <c r="K72" s="163">
        <f t="shared" si="25"/>
        <v>19268</v>
      </c>
      <c r="L72" s="163">
        <f t="shared" si="26"/>
        <v>31609</v>
      </c>
      <c r="M72" s="164">
        <f t="shared" si="28"/>
        <v>1.3725010296074794E-3</v>
      </c>
      <c r="N72" s="79"/>
    </row>
    <row r="73" spans="1:14" x14ac:dyDescent="0.25">
      <c r="A73" s="161"/>
      <c r="B73" s="162" t="s">
        <v>119</v>
      </c>
      <c r="C73" s="163">
        <v>15378</v>
      </c>
      <c r="D73" s="163">
        <v>11621</v>
      </c>
      <c r="E73" s="163">
        <v>5937</v>
      </c>
      <c r="F73" s="163">
        <v>19219</v>
      </c>
      <c r="G73" s="163">
        <v>16032</v>
      </c>
      <c r="H73" s="163">
        <v>23981</v>
      </c>
      <c r="I73" s="164">
        <f t="shared" si="27"/>
        <v>0.49582085828343314</v>
      </c>
      <c r="J73" s="165">
        <f t="shared" si="24"/>
        <v>1.0635917735134668</v>
      </c>
      <c r="K73" s="163">
        <f t="shared" si="25"/>
        <v>7949</v>
      </c>
      <c r="L73" s="163">
        <f t="shared" si="26"/>
        <v>12360</v>
      </c>
      <c r="M73" s="164">
        <f t="shared" si="28"/>
        <v>7.9379575513739546E-4</v>
      </c>
      <c r="N73" s="79"/>
    </row>
    <row r="74" spans="1:14" x14ac:dyDescent="0.25">
      <c r="A74" s="161"/>
      <c r="B74" s="162" t="s">
        <v>128</v>
      </c>
      <c r="C74" s="163">
        <v>7300</v>
      </c>
      <c r="D74" s="163">
        <v>11308</v>
      </c>
      <c r="E74" s="163">
        <v>5454</v>
      </c>
      <c r="F74" s="163">
        <v>10053</v>
      </c>
      <c r="G74" s="163">
        <v>24512</v>
      </c>
      <c r="H74" s="163">
        <v>19261</v>
      </c>
      <c r="I74" s="164">
        <f t="shared" si="27"/>
        <v>-0.2142216057441253</v>
      </c>
      <c r="J74" s="165">
        <f t="shared" si="24"/>
        <v>0.70330739299610889</v>
      </c>
      <c r="K74" s="163">
        <f t="shared" si="25"/>
        <v>-5251</v>
      </c>
      <c r="L74" s="163">
        <f t="shared" si="26"/>
        <v>7953</v>
      </c>
      <c r="M74" s="164">
        <f t="shared" si="28"/>
        <v>6.3755890245199842E-4</v>
      </c>
      <c r="N74" s="79"/>
    </row>
    <row r="75" spans="1:14" x14ac:dyDescent="0.25">
      <c r="A75" s="161" t="s">
        <v>144</v>
      </c>
      <c r="B75" s="162" t="s">
        <v>131</v>
      </c>
      <c r="C75" s="163">
        <v>10550</v>
      </c>
      <c r="D75" s="163">
        <v>8775</v>
      </c>
      <c r="E75" s="163">
        <v>4802</v>
      </c>
      <c r="F75" s="163">
        <v>3088</v>
      </c>
      <c r="G75" s="163">
        <v>7254</v>
      </c>
      <c r="H75" s="163">
        <v>13134</v>
      </c>
      <c r="I75" s="164">
        <f t="shared" si="27"/>
        <v>0.81058726220016553</v>
      </c>
      <c r="J75" s="165">
        <f t="shared" si="24"/>
        <v>0.49675213675213681</v>
      </c>
      <c r="K75" s="163">
        <f t="shared" si="25"/>
        <v>5880</v>
      </c>
      <c r="L75" s="163">
        <f t="shared" si="26"/>
        <v>4359</v>
      </c>
      <c r="M75" s="164">
        <f t="shared" si="28"/>
        <v>4.3474890321398407E-4</v>
      </c>
      <c r="N75" s="79"/>
    </row>
    <row r="76" spans="1:14" x14ac:dyDescent="0.25">
      <c r="A76" s="161" t="s">
        <v>145</v>
      </c>
      <c r="B76" s="168" t="s">
        <v>145</v>
      </c>
      <c r="C76" s="169">
        <f t="shared" ref="C76:H76" si="29">C68-SUM(C69:C75)</f>
        <v>152286</v>
      </c>
      <c r="D76" s="169">
        <f t="shared" si="29"/>
        <v>138998</v>
      </c>
      <c r="E76" s="169">
        <f t="shared" si="29"/>
        <v>35624</v>
      </c>
      <c r="F76" s="169">
        <f t="shared" si="29"/>
        <v>175899</v>
      </c>
      <c r="G76" s="169">
        <f t="shared" si="29"/>
        <v>236984</v>
      </c>
      <c r="H76" s="169">
        <f t="shared" si="29"/>
        <v>277982</v>
      </c>
      <c r="I76" s="170">
        <f t="shared" si="27"/>
        <v>0.17299902103095577</v>
      </c>
      <c r="J76" s="171">
        <f t="shared" si="24"/>
        <v>0.99989927912631837</v>
      </c>
      <c r="K76" s="169">
        <f>H76-G76</f>
        <v>40998</v>
      </c>
      <c r="L76" s="169">
        <f t="shared" si="26"/>
        <v>138984</v>
      </c>
      <c r="M76" s="170">
        <f t="shared" si="28"/>
        <v>9.2014899964389905E-3</v>
      </c>
      <c r="N76" s="79"/>
    </row>
    <row r="77" spans="1:14" s="144" customFormat="1" x14ac:dyDescent="0.25">
      <c r="A77" s="161"/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61"/>
      <c r="B78" s="154" t="s">
        <v>68</v>
      </c>
      <c r="C78" s="176">
        <v>4862284</v>
      </c>
      <c r="D78" s="176">
        <v>4567746</v>
      </c>
      <c r="E78" s="176">
        <v>1394761</v>
      </c>
      <c r="F78" s="176">
        <v>3540445</v>
      </c>
      <c r="G78" s="176">
        <v>4226384</v>
      </c>
      <c r="H78" s="176">
        <v>4800011</v>
      </c>
      <c r="I78" s="177">
        <f>IFERROR(H78/G78-1,"-")</f>
        <v>0.13572524408572439</v>
      </c>
      <c r="J78" s="177">
        <f>IFERROR(H78/D78-1,"-")</f>
        <v>5.084893074177077E-2</v>
      </c>
      <c r="K78" s="176">
        <f>H78-G78</f>
        <v>573627</v>
      </c>
      <c r="L78" s="176">
        <f>H78-D78</f>
        <v>232265</v>
      </c>
      <c r="M78" s="177">
        <f>H78/H$8</f>
        <v>0.1588852990456113</v>
      </c>
      <c r="N78" s="79"/>
    </row>
    <row r="79" spans="1:14" x14ac:dyDescent="0.25">
      <c r="A79" s="161" t="s">
        <v>96</v>
      </c>
      <c r="B79" s="157" t="s">
        <v>97</v>
      </c>
      <c r="C79" s="158">
        <v>1713649</v>
      </c>
      <c r="D79" s="158">
        <v>1635045</v>
      </c>
      <c r="E79" s="158">
        <v>407148</v>
      </c>
      <c r="F79" s="158">
        <v>1438330</v>
      </c>
      <c r="G79" s="158">
        <v>1476085</v>
      </c>
      <c r="H79" s="158">
        <v>1483539</v>
      </c>
      <c r="I79" s="159">
        <f>IFERROR(H79/G79-1,"-")</f>
        <v>5.0498446905158367E-3</v>
      </c>
      <c r="J79" s="160">
        <f t="shared" ref="J79:J90" si="30">IFERROR(H79/D79-1,"-")</f>
        <v>-9.2661669862297402E-2</v>
      </c>
      <c r="K79" s="158">
        <f t="shared" ref="K79:K89" si="31">H79-G79</f>
        <v>7454</v>
      </c>
      <c r="L79" s="158">
        <f t="shared" ref="L79:L90" si="32">H79-D79</f>
        <v>-151506</v>
      </c>
      <c r="M79" s="159">
        <f>H79/H$8</f>
        <v>4.9106666143229075E-2</v>
      </c>
      <c r="N79" s="79"/>
    </row>
    <row r="80" spans="1:14" x14ac:dyDescent="0.25">
      <c r="A80" s="161" t="s">
        <v>103</v>
      </c>
      <c r="B80" s="162" t="s">
        <v>103</v>
      </c>
      <c r="C80" s="163">
        <v>299184</v>
      </c>
      <c r="D80" s="163">
        <v>182940</v>
      </c>
      <c r="E80" s="163">
        <v>51462</v>
      </c>
      <c r="F80" s="163">
        <v>219274</v>
      </c>
      <c r="G80" s="163">
        <v>231889</v>
      </c>
      <c r="H80" s="163">
        <v>254370</v>
      </c>
      <c r="I80" s="164">
        <f>IFERROR(H80/G80-1,"-")</f>
        <v>9.6947246311813062E-2</v>
      </c>
      <c r="J80" s="165">
        <f t="shared" si="30"/>
        <v>0.39045588717612323</v>
      </c>
      <c r="K80" s="163">
        <f t="shared" si="31"/>
        <v>22481</v>
      </c>
      <c r="L80" s="163">
        <f t="shared" si="32"/>
        <v>71430</v>
      </c>
      <c r="M80" s="164">
        <f>H80/H$8</f>
        <v>8.4199085206746703E-3</v>
      </c>
      <c r="N80" s="79"/>
    </row>
    <row r="81" spans="1:14" x14ac:dyDescent="0.25">
      <c r="A81" s="161" t="s">
        <v>100</v>
      </c>
      <c r="B81" s="162" t="s">
        <v>100</v>
      </c>
      <c r="C81" s="163">
        <v>1414465</v>
      </c>
      <c r="D81" s="163">
        <v>1452105</v>
      </c>
      <c r="E81" s="163">
        <v>355686</v>
      </c>
      <c r="F81" s="163">
        <v>1219056</v>
      </c>
      <c r="G81" s="163">
        <v>1244196</v>
      </c>
      <c r="H81" s="163">
        <v>1229169</v>
      </c>
      <c r="I81" s="164">
        <f>IFERROR(H81/G81-1,"-")</f>
        <v>-1.2077679079501968E-2</v>
      </c>
      <c r="J81" s="165">
        <f t="shared" si="30"/>
        <v>-0.15352608798950484</v>
      </c>
      <c r="K81" s="163">
        <f t="shared" si="31"/>
        <v>-15027</v>
      </c>
      <c r="L81" s="163">
        <f t="shared" si="32"/>
        <v>-222936</v>
      </c>
      <c r="M81" s="164">
        <f>H81/H$8</f>
        <v>4.0686757622554408E-2</v>
      </c>
      <c r="N81" s="79"/>
    </row>
    <row r="82" spans="1:14" x14ac:dyDescent="0.25">
      <c r="A82" s="161"/>
      <c r="B82" s="157" t="s">
        <v>107</v>
      </c>
      <c r="C82" s="158">
        <v>3148635</v>
      </c>
      <c r="D82" s="158">
        <v>2932701</v>
      </c>
      <c r="E82" s="158">
        <v>987613</v>
      </c>
      <c r="F82" s="158">
        <v>2102115</v>
      </c>
      <c r="G82" s="158">
        <v>2750299</v>
      </c>
      <c r="H82" s="158">
        <v>3316472</v>
      </c>
      <c r="I82" s="159">
        <f>IFERROR(H82/G82-1,"-")</f>
        <v>0.20585870845315357</v>
      </c>
      <c r="J82" s="160">
        <f t="shared" si="30"/>
        <v>0.13085923181394898</v>
      </c>
      <c r="K82" s="158">
        <f t="shared" si="31"/>
        <v>566173</v>
      </c>
      <c r="L82" s="158">
        <f t="shared" si="32"/>
        <v>383771</v>
      </c>
      <c r="M82" s="159">
        <f>H82/H$8</f>
        <v>0.10977863290238223</v>
      </c>
      <c r="N82" s="79"/>
    </row>
    <row r="83" spans="1:14" s="56" customFormat="1" x14ac:dyDescent="0.25">
      <c r="A83" s="161"/>
      <c r="B83" s="162" t="s">
        <v>110</v>
      </c>
      <c r="C83" s="163">
        <v>424703</v>
      </c>
      <c r="D83" s="163">
        <v>473424</v>
      </c>
      <c r="E83" s="163">
        <v>143645</v>
      </c>
      <c r="F83" s="163">
        <v>410915</v>
      </c>
      <c r="G83" s="163">
        <v>542908</v>
      </c>
      <c r="H83" s="163">
        <v>659100</v>
      </c>
      <c r="I83" s="164">
        <f t="shared" ref="I83:I90" si="33">IFERROR(H83/G83-1,"-")</f>
        <v>0.21401784464402818</v>
      </c>
      <c r="J83" s="165">
        <f t="shared" si="30"/>
        <v>0.39219811416404737</v>
      </c>
      <c r="K83" s="163">
        <f t="shared" si="31"/>
        <v>116192</v>
      </c>
      <c r="L83" s="163">
        <f t="shared" si="32"/>
        <v>185676</v>
      </c>
      <c r="M83" s="164">
        <f t="shared" ref="M83:M90" si="34">H83/H$8</f>
        <v>2.1816887628166352E-2</v>
      </c>
      <c r="N83" s="166"/>
    </row>
    <row r="84" spans="1:14" s="56" customFormat="1" x14ac:dyDescent="0.25">
      <c r="A84" s="161"/>
      <c r="B84" s="162" t="s">
        <v>113</v>
      </c>
      <c r="C84" s="163">
        <v>1514863</v>
      </c>
      <c r="D84" s="163">
        <v>1265085</v>
      </c>
      <c r="E84" s="163">
        <v>409095</v>
      </c>
      <c r="F84" s="163">
        <v>770353</v>
      </c>
      <c r="G84" s="163">
        <v>927884</v>
      </c>
      <c r="H84" s="163">
        <v>1085325</v>
      </c>
      <c r="I84" s="164">
        <f t="shared" si="33"/>
        <v>0.1696774596824604</v>
      </c>
      <c r="J84" s="165">
        <f t="shared" si="30"/>
        <v>-0.14209321903271321</v>
      </c>
      <c r="K84" s="163">
        <f t="shared" si="31"/>
        <v>157441</v>
      </c>
      <c r="L84" s="163">
        <f t="shared" si="32"/>
        <v>-179760</v>
      </c>
      <c r="M84" s="164">
        <f t="shared" si="34"/>
        <v>3.5925373334910707E-2</v>
      </c>
      <c r="N84" s="166"/>
    </row>
    <row r="85" spans="1:14" x14ac:dyDescent="0.25">
      <c r="A85" s="161"/>
      <c r="B85" s="162" t="s">
        <v>116</v>
      </c>
      <c r="C85" s="163">
        <v>138490</v>
      </c>
      <c r="D85" s="163">
        <v>151586</v>
      </c>
      <c r="E85" s="163">
        <v>45538</v>
      </c>
      <c r="F85" s="163">
        <v>149520</v>
      </c>
      <c r="G85" s="163">
        <v>229021</v>
      </c>
      <c r="H85" s="163">
        <v>333977</v>
      </c>
      <c r="I85" s="164">
        <f t="shared" si="33"/>
        <v>0.45828111832539364</v>
      </c>
      <c r="J85" s="165">
        <f t="shared" si="30"/>
        <v>1.2032179752747614</v>
      </c>
      <c r="K85" s="163">
        <f t="shared" si="31"/>
        <v>104956</v>
      </c>
      <c r="L85" s="163">
        <f t="shared" si="32"/>
        <v>182391</v>
      </c>
      <c r="M85" s="164">
        <f t="shared" si="34"/>
        <v>1.105498206553196E-2</v>
      </c>
      <c r="N85" s="79"/>
    </row>
    <row r="86" spans="1:14" x14ac:dyDescent="0.25">
      <c r="A86" s="161"/>
      <c r="B86" s="162" t="s">
        <v>123</v>
      </c>
      <c r="C86" s="163">
        <v>88441</v>
      </c>
      <c r="D86" s="163">
        <v>65693</v>
      </c>
      <c r="E86" s="163">
        <v>12980</v>
      </c>
      <c r="F86" s="163">
        <v>61673</v>
      </c>
      <c r="G86" s="163">
        <v>74728</v>
      </c>
      <c r="H86" s="163">
        <v>113006</v>
      </c>
      <c r="I86" s="164">
        <f t="shared" si="33"/>
        <v>0.51223102451557656</v>
      </c>
      <c r="J86" s="165">
        <f t="shared" si="30"/>
        <v>0.72021372140106243</v>
      </c>
      <c r="K86" s="163">
        <f t="shared" si="31"/>
        <v>38278</v>
      </c>
      <c r="L86" s="163">
        <f t="shared" si="32"/>
        <v>47313</v>
      </c>
      <c r="M86" s="164">
        <f t="shared" si="34"/>
        <v>3.7406147827470293E-3</v>
      </c>
      <c r="N86" s="79"/>
    </row>
    <row r="87" spans="1:14" x14ac:dyDescent="0.25">
      <c r="A87" s="161"/>
      <c r="B87" s="162" t="s">
        <v>119</v>
      </c>
      <c r="C87" s="163">
        <v>49261</v>
      </c>
      <c r="D87" s="163">
        <v>40928</v>
      </c>
      <c r="E87" s="163">
        <v>13733</v>
      </c>
      <c r="F87" s="163">
        <v>26694</v>
      </c>
      <c r="G87" s="163">
        <v>37999</v>
      </c>
      <c r="H87" s="163">
        <v>49600</v>
      </c>
      <c r="I87" s="164">
        <f t="shared" si="33"/>
        <v>0.30529750782915333</v>
      </c>
      <c r="J87" s="165">
        <f t="shared" si="30"/>
        <v>0.21188428459734165</v>
      </c>
      <c r="K87" s="163">
        <f t="shared" si="31"/>
        <v>11601</v>
      </c>
      <c r="L87" s="163">
        <f t="shared" si="32"/>
        <v>8672</v>
      </c>
      <c r="M87" s="164">
        <f t="shared" si="34"/>
        <v>1.6418109943211214E-3</v>
      </c>
      <c r="N87" s="79"/>
    </row>
    <row r="88" spans="1:14" x14ac:dyDescent="0.25">
      <c r="A88" s="161"/>
      <c r="B88" s="162" t="s">
        <v>128</v>
      </c>
      <c r="C88" s="163">
        <v>50470</v>
      </c>
      <c r="D88" s="163">
        <v>55903</v>
      </c>
      <c r="E88" s="163">
        <v>30309</v>
      </c>
      <c r="F88" s="163">
        <v>41850</v>
      </c>
      <c r="G88" s="163">
        <v>54825</v>
      </c>
      <c r="H88" s="163">
        <v>51168</v>
      </c>
      <c r="I88" s="164">
        <f t="shared" si="33"/>
        <v>-6.6703146374828992E-2</v>
      </c>
      <c r="J88" s="165">
        <f t="shared" si="30"/>
        <v>-8.4700284421229677E-2</v>
      </c>
      <c r="K88" s="163">
        <f t="shared" si="31"/>
        <v>-3657</v>
      </c>
      <c r="L88" s="163">
        <f t="shared" si="32"/>
        <v>-4735</v>
      </c>
      <c r="M88" s="164">
        <f t="shared" si="34"/>
        <v>1.6937134063996601E-3</v>
      </c>
      <c r="N88" s="79"/>
    </row>
    <row r="89" spans="1:14" x14ac:dyDescent="0.25">
      <c r="A89" s="161" t="s">
        <v>144</v>
      </c>
      <c r="B89" s="162" t="s">
        <v>131</v>
      </c>
      <c r="C89" s="163">
        <v>89087</v>
      </c>
      <c r="D89" s="163">
        <v>74707</v>
      </c>
      <c r="E89" s="163">
        <v>49079</v>
      </c>
      <c r="F89" s="163">
        <v>35470</v>
      </c>
      <c r="G89" s="163">
        <v>54870</v>
      </c>
      <c r="H89" s="163">
        <v>56994</v>
      </c>
      <c r="I89" s="164">
        <f t="shared" si="33"/>
        <v>3.8709677419354938E-2</v>
      </c>
      <c r="J89" s="165">
        <f t="shared" si="30"/>
        <v>-0.23709960244689254</v>
      </c>
      <c r="K89" s="163">
        <f t="shared" si="31"/>
        <v>2124</v>
      </c>
      <c r="L89" s="163">
        <f t="shared" si="32"/>
        <v>-17713</v>
      </c>
      <c r="M89" s="164">
        <f t="shared" si="34"/>
        <v>1.8865599961761692E-3</v>
      </c>
      <c r="N89" s="79"/>
    </row>
    <row r="90" spans="1:14" x14ac:dyDescent="0.25">
      <c r="A90" s="161" t="s">
        <v>145</v>
      </c>
      <c r="B90" s="168" t="s">
        <v>145</v>
      </c>
      <c r="C90" s="169">
        <f t="shared" ref="C90:H90" si="35">C82-SUM(C83:C89)</f>
        <v>793320</v>
      </c>
      <c r="D90" s="169">
        <f t="shared" si="35"/>
        <v>805375</v>
      </c>
      <c r="E90" s="169">
        <f t="shared" si="35"/>
        <v>283234</v>
      </c>
      <c r="F90" s="169">
        <f t="shared" si="35"/>
        <v>605640</v>
      </c>
      <c r="G90" s="169">
        <f t="shared" si="35"/>
        <v>828064</v>
      </c>
      <c r="H90" s="169">
        <f t="shared" si="35"/>
        <v>967302</v>
      </c>
      <c r="I90" s="170">
        <f t="shared" si="33"/>
        <v>0.1681488387371024</v>
      </c>
      <c r="J90" s="171">
        <f t="shared" si="30"/>
        <v>0.20105789228620208</v>
      </c>
      <c r="K90" s="169">
        <f>H90-G90</f>
        <v>139238</v>
      </c>
      <c r="L90" s="169">
        <f t="shared" si="32"/>
        <v>161927</v>
      </c>
      <c r="M90" s="170">
        <f t="shared" si="34"/>
        <v>3.2018690694129222E-2</v>
      </c>
      <c r="N90" s="79"/>
    </row>
    <row r="91" spans="1:14" s="144" customFormat="1" x14ac:dyDescent="0.25">
      <c r="A91" s="161"/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61"/>
      <c r="B92" s="154" t="s">
        <v>68</v>
      </c>
      <c r="C92" s="176">
        <v>112117</v>
      </c>
      <c r="D92" s="176">
        <v>108944</v>
      </c>
      <c r="E92" s="176">
        <v>47970</v>
      </c>
      <c r="F92" s="176">
        <v>112590</v>
      </c>
      <c r="G92" s="176">
        <v>123254</v>
      </c>
      <c r="H92" s="176">
        <v>124009</v>
      </c>
      <c r="I92" s="177">
        <f>IFERROR(H92/G92-1,"-")</f>
        <v>6.1255618478912588E-3</v>
      </c>
      <c r="J92" s="177">
        <f>IFERROR(H92/D92-1,"-")</f>
        <v>0.1382820531649287</v>
      </c>
      <c r="K92" s="176">
        <f>H92-G92</f>
        <v>755</v>
      </c>
      <c r="L92" s="176">
        <f>H92-D92</f>
        <v>15065</v>
      </c>
      <c r="M92" s="177">
        <f>H92/H$8</f>
        <v>4.1048253950558052E-3</v>
      </c>
      <c r="N92" s="79"/>
    </row>
    <row r="93" spans="1:14" x14ac:dyDescent="0.25">
      <c r="A93" s="161" t="s">
        <v>96</v>
      </c>
      <c r="B93" s="157" t="s">
        <v>97</v>
      </c>
      <c r="C93" s="158">
        <v>58027</v>
      </c>
      <c r="D93" s="158">
        <v>59433</v>
      </c>
      <c r="E93" s="158">
        <v>24250</v>
      </c>
      <c r="F93" s="158">
        <v>58913</v>
      </c>
      <c r="G93" s="158">
        <v>63184</v>
      </c>
      <c r="H93" s="158">
        <v>57440</v>
      </c>
      <c r="I93" s="159">
        <f>IFERROR(H93/G93-1,"-")</f>
        <v>-9.0909090909090939E-2</v>
      </c>
      <c r="J93" s="160">
        <f t="shared" ref="J93:J104" si="36">IFERROR(H93/D93-1,"-")</f>
        <v>-3.3533558797301133E-2</v>
      </c>
      <c r="K93" s="158">
        <f t="shared" ref="K93:K103" si="37">H93-G93</f>
        <v>-5744</v>
      </c>
      <c r="L93" s="158">
        <f t="shared" ref="L93:L104" si="38">H93-D93</f>
        <v>-1993</v>
      </c>
      <c r="M93" s="159">
        <f>H93/H$8</f>
        <v>1.9013230547138148E-3</v>
      </c>
      <c r="N93" s="79"/>
    </row>
    <row r="94" spans="1:14" x14ac:dyDescent="0.25">
      <c r="A94" s="161" t="s">
        <v>103</v>
      </c>
      <c r="B94" s="162" t="s">
        <v>103</v>
      </c>
      <c r="C94" s="163">
        <v>24857</v>
      </c>
      <c r="D94" s="163">
        <v>25580</v>
      </c>
      <c r="E94" s="163">
        <v>10910</v>
      </c>
      <c r="F94" s="163">
        <v>24660</v>
      </c>
      <c r="G94" s="163">
        <v>16617</v>
      </c>
      <c r="H94" s="163">
        <v>15955</v>
      </c>
      <c r="I94" s="164">
        <f>IFERROR(H94/G94-1,"-")</f>
        <v>-3.9838719383763599E-2</v>
      </c>
      <c r="J94" s="165">
        <f t="shared" si="36"/>
        <v>-0.3762705238467553</v>
      </c>
      <c r="K94" s="163">
        <f t="shared" si="37"/>
        <v>-662</v>
      </c>
      <c r="L94" s="163">
        <f t="shared" si="38"/>
        <v>-9625</v>
      </c>
      <c r="M94" s="164">
        <f>H94/H$8</f>
        <v>5.2812690351599788E-4</v>
      </c>
      <c r="N94" s="79"/>
    </row>
    <row r="95" spans="1:14" x14ac:dyDescent="0.25">
      <c r="A95" s="161" t="s">
        <v>100</v>
      </c>
      <c r="B95" s="162" t="s">
        <v>100</v>
      </c>
      <c r="C95" s="163">
        <v>33170</v>
      </c>
      <c r="D95" s="163">
        <v>33853</v>
      </c>
      <c r="E95" s="163">
        <v>13340</v>
      </c>
      <c r="F95" s="163">
        <v>34253</v>
      </c>
      <c r="G95" s="163">
        <v>46567</v>
      </c>
      <c r="H95" s="163">
        <v>41485</v>
      </c>
      <c r="I95" s="164">
        <f>IFERROR(H95/G95-1,"-")</f>
        <v>-0.10913307707174613</v>
      </c>
      <c r="J95" s="165">
        <f t="shared" si="36"/>
        <v>0.22544530765367909</v>
      </c>
      <c r="K95" s="163">
        <f t="shared" si="37"/>
        <v>-5082</v>
      </c>
      <c r="L95" s="163">
        <f t="shared" si="38"/>
        <v>7632</v>
      </c>
      <c r="M95" s="164">
        <f>H95/H$8</f>
        <v>1.373196151197817E-3</v>
      </c>
      <c r="N95" s="79"/>
    </row>
    <row r="96" spans="1:14" x14ac:dyDescent="0.25">
      <c r="A96" s="161"/>
      <c r="B96" s="157" t="s">
        <v>107</v>
      </c>
      <c r="C96" s="158">
        <v>54090</v>
      </c>
      <c r="D96" s="158">
        <v>49511</v>
      </c>
      <c r="E96" s="158">
        <v>23720</v>
      </c>
      <c r="F96" s="158">
        <v>53677</v>
      </c>
      <c r="G96" s="158">
        <v>60070</v>
      </c>
      <c r="H96" s="158">
        <v>66569</v>
      </c>
      <c r="I96" s="159">
        <f>IFERROR(H96/G96-1,"-")</f>
        <v>0.10819044448143833</v>
      </c>
      <c r="J96" s="160">
        <f t="shared" si="36"/>
        <v>0.3445294984952838</v>
      </c>
      <c r="K96" s="158">
        <f t="shared" si="37"/>
        <v>6499</v>
      </c>
      <c r="L96" s="158">
        <f t="shared" si="38"/>
        <v>17058</v>
      </c>
      <c r="M96" s="159">
        <f>H96/H$8</f>
        <v>2.2035023403419907E-3</v>
      </c>
      <c r="N96" s="79"/>
    </row>
    <row r="97" spans="1:14" s="56" customFormat="1" x14ac:dyDescent="0.25">
      <c r="A97" s="161"/>
      <c r="B97" s="162" t="s">
        <v>110</v>
      </c>
      <c r="C97" s="163">
        <v>5785</v>
      </c>
      <c r="D97" s="163">
        <v>6550</v>
      </c>
      <c r="E97" s="163">
        <v>4639</v>
      </c>
      <c r="F97" s="163">
        <v>7354</v>
      </c>
      <c r="G97" s="163">
        <v>9095</v>
      </c>
      <c r="H97" s="163">
        <v>10362</v>
      </c>
      <c r="I97" s="164">
        <f t="shared" ref="I97:I104" si="39">IFERROR(H97/G97-1,"-")</f>
        <v>0.13930731170973054</v>
      </c>
      <c r="J97" s="165">
        <f t="shared" si="36"/>
        <v>0.58198473282442742</v>
      </c>
      <c r="K97" s="163">
        <f t="shared" si="37"/>
        <v>1267</v>
      </c>
      <c r="L97" s="163">
        <f t="shared" si="38"/>
        <v>3812</v>
      </c>
      <c r="M97" s="164">
        <f t="shared" ref="M97:M104" si="40">H97/H$8</f>
        <v>3.429928532894246E-4</v>
      </c>
      <c r="N97" s="166"/>
    </row>
    <row r="98" spans="1:14" s="56" customFormat="1" x14ac:dyDescent="0.25">
      <c r="A98" s="161"/>
      <c r="B98" s="162" t="s">
        <v>113</v>
      </c>
      <c r="C98" s="163">
        <v>20071</v>
      </c>
      <c r="D98" s="163">
        <v>15905</v>
      </c>
      <c r="E98" s="163">
        <v>6968</v>
      </c>
      <c r="F98" s="163">
        <v>16794</v>
      </c>
      <c r="G98" s="163">
        <v>17695</v>
      </c>
      <c r="H98" s="163">
        <v>19667</v>
      </c>
      <c r="I98" s="164">
        <f t="shared" si="39"/>
        <v>0.11144391070923998</v>
      </c>
      <c r="J98" s="165">
        <f t="shared" si="36"/>
        <v>0.23652939327255584</v>
      </c>
      <c r="K98" s="163">
        <f t="shared" si="37"/>
        <v>1972</v>
      </c>
      <c r="L98" s="163">
        <f t="shared" si="38"/>
        <v>3762</v>
      </c>
      <c r="M98" s="164">
        <f t="shared" si="40"/>
        <v>6.5099791986519145E-4</v>
      </c>
      <c r="N98" s="166"/>
    </row>
    <row r="99" spans="1:14" x14ac:dyDescent="0.25">
      <c r="A99" s="161"/>
      <c r="B99" s="162" t="s">
        <v>116</v>
      </c>
      <c r="C99" s="163">
        <v>7207</v>
      </c>
      <c r="D99" s="163">
        <v>7095</v>
      </c>
      <c r="E99" s="163">
        <v>3938</v>
      </c>
      <c r="F99" s="163">
        <v>6488</v>
      </c>
      <c r="G99" s="163">
        <v>7083</v>
      </c>
      <c r="H99" s="163">
        <v>8264</v>
      </c>
      <c r="I99" s="164">
        <f t="shared" si="39"/>
        <v>0.16673725822391638</v>
      </c>
      <c r="J99" s="165">
        <f t="shared" si="36"/>
        <v>0.16476391825229042</v>
      </c>
      <c r="K99" s="163">
        <f t="shared" si="37"/>
        <v>1181</v>
      </c>
      <c r="L99" s="163">
        <f t="shared" si="38"/>
        <v>1169</v>
      </c>
      <c r="M99" s="164">
        <f t="shared" si="40"/>
        <v>2.7354689631189005E-4</v>
      </c>
      <c r="N99" s="79"/>
    </row>
    <row r="100" spans="1:14" x14ac:dyDescent="0.25">
      <c r="A100" s="161"/>
      <c r="B100" s="162" t="s">
        <v>123</v>
      </c>
      <c r="C100" s="163">
        <v>1881</v>
      </c>
      <c r="D100" s="163">
        <v>1973</v>
      </c>
      <c r="E100" s="163">
        <v>869</v>
      </c>
      <c r="F100" s="163">
        <v>3894</v>
      </c>
      <c r="G100" s="163">
        <v>2936</v>
      </c>
      <c r="H100" s="163">
        <v>3317</v>
      </c>
      <c r="I100" s="164">
        <f t="shared" si="39"/>
        <v>0.12976839237057214</v>
      </c>
      <c r="J100" s="165">
        <f t="shared" si="36"/>
        <v>0.68119614799797268</v>
      </c>
      <c r="K100" s="163">
        <f t="shared" si="37"/>
        <v>381</v>
      </c>
      <c r="L100" s="163">
        <f t="shared" si="38"/>
        <v>1344</v>
      </c>
      <c r="M100" s="164">
        <f t="shared" si="40"/>
        <v>1.0979611024522499E-4</v>
      </c>
      <c r="N100" s="79"/>
    </row>
    <row r="101" spans="1:14" x14ac:dyDescent="0.25">
      <c r="A101" s="161"/>
      <c r="B101" s="162" t="s">
        <v>119</v>
      </c>
      <c r="C101" s="163">
        <v>1202</v>
      </c>
      <c r="D101" s="163">
        <v>1063</v>
      </c>
      <c r="E101" s="163">
        <v>574</v>
      </c>
      <c r="F101" s="163">
        <v>1623</v>
      </c>
      <c r="G101" s="163">
        <v>1339</v>
      </c>
      <c r="H101" s="163">
        <v>1849</v>
      </c>
      <c r="I101" s="164">
        <f t="shared" si="39"/>
        <v>0.38088125466766254</v>
      </c>
      <c r="J101" s="165">
        <f t="shared" si="36"/>
        <v>0.73941674506114774</v>
      </c>
      <c r="K101" s="163">
        <f t="shared" si="37"/>
        <v>510</v>
      </c>
      <c r="L101" s="163">
        <f t="shared" si="38"/>
        <v>786</v>
      </c>
      <c r="M101" s="164">
        <f t="shared" si="40"/>
        <v>6.1203800977817604E-5</v>
      </c>
      <c r="N101" s="79"/>
    </row>
    <row r="102" spans="1:14" x14ac:dyDescent="0.25">
      <c r="A102" s="161"/>
      <c r="B102" s="162" t="s">
        <v>128</v>
      </c>
      <c r="C102" s="163">
        <v>242</v>
      </c>
      <c r="D102" s="163">
        <v>331</v>
      </c>
      <c r="E102" s="163">
        <v>568</v>
      </c>
      <c r="F102" s="163">
        <v>676</v>
      </c>
      <c r="G102" s="163">
        <v>304</v>
      </c>
      <c r="H102" s="163">
        <v>656</v>
      </c>
      <c r="I102" s="164">
        <f t="shared" si="39"/>
        <v>1.1578947368421053</v>
      </c>
      <c r="J102" s="165">
        <f t="shared" si="36"/>
        <v>0.98187311178247727</v>
      </c>
      <c r="K102" s="163">
        <f t="shared" si="37"/>
        <v>352</v>
      </c>
      <c r="L102" s="163">
        <f t="shared" si="38"/>
        <v>325</v>
      </c>
      <c r="M102" s="164">
        <f t="shared" si="40"/>
        <v>2.1714274441021282E-5</v>
      </c>
      <c r="N102" s="79"/>
    </row>
    <row r="103" spans="1:14" x14ac:dyDescent="0.25">
      <c r="A103" s="161" t="s">
        <v>144</v>
      </c>
      <c r="B103" s="162" t="s">
        <v>131</v>
      </c>
      <c r="C103" s="163">
        <v>745</v>
      </c>
      <c r="D103" s="163">
        <v>431</v>
      </c>
      <c r="E103" s="163">
        <v>225</v>
      </c>
      <c r="F103" s="163">
        <v>267</v>
      </c>
      <c r="G103" s="163">
        <v>706</v>
      </c>
      <c r="H103" s="163">
        <v>993</v>
      </c>
      <c r="I103" s="164">
        <f t="shared" si="39"/>
        <v>0.40651558073654392</v>
      </c>
      <c r="J103" s="165">
        <f t="shared" si="36"/>
        <v>1.3039443155452437</v>
      </c>
      <c r="K103" s="163">
        <f t="shared" si="37"/>
        <v>287</v>
      </c>
      <c r="L103" s="163">
        <f t="shared" si="38"/>
        <v>562</v>
      </c>
      <c r="M103" s="164">
        <f t="shared" si="40"/>
        <v>3.2869320914533743E-5</v>
      </c>
      <c r="N103" s="79"/>
    </row>
    <row r="104" spans="1:14" x14ac:dyDescent="0.25">
      <c r="A104" s="161" t="s">
        <v>145</v>
      </c>
      <c r="B104" s="168" t="s">
        <v>145</v>
      </c>
      <c r="C104" s="169">
        <f t="shared" ref="C104:H104" si="41">C96-SUM(C97:C103)</f>
        <v>16957</v>
      </c>
      <c r="D104" s="169">
        <f t="shared" si="41"/>
        <v>16163</v>
      </c>
      <c r="E104" s="169">
        <f t="shared" si="41"/>
        <v>5939</v>
      </c>
      <c r="F104" s="169">
        <f t="shared" si="41"/>
        <v>16581</v>
      </c>
      <c r="G104" s="169">
        <f t="shared" si="41"/>
        <v>20912</v>
      </c>
      <c r="H104" s="169">
        <f t="shared" si="41"/>
        <v>21461</v>
      </c>
      <c r="I104" s="170">
        <f t="shared" si="39"/>
        <v>2.6252869166029091E-2</v>
      </c>
      <c r="J104" s="171">
        <f t="shared" si="36"/>
        <v>0.327785683350863</v>
      </c>
      <c r="K104" s="169">
        <f>H104-G104</f>
        <v>549</v>
      </c>
      <c r="L104" s="169">
        <f t="shared" si="38"/>
        <v>5298</v>
      </c>
      <c r="M104" s="170">
        <f t="shared" si="40"/>
        <v>7.1038116429688681E-4</v>
      </c>
      <c r="N104" s="79"/>
    </row>
    <row r="105" spans="1:14" s="144" customFormat="1" x14ac:dyDescent="0.25">
      <c r="A105" s="161"/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61"/>
      <c r="B106" s="154" t="s">
        <v>68</v>
      </c>
      <c r="C106" s="176">
        <v>887197</v>
      </c>
      <c r="D106" s="176">
        <v>880258</v>
      </c>
      <c r="E106" s="176">
        <v>370665</v>
      </c>
      <c r="F106" s="176">
        <v>1093304</v>
      </c>
      <c r="G106" s="176">
        <v>1210630</v>
      </c>
      <c r="H106" s="176">
        <v>1245782</v>
      </c>
      <c r="I106" s="177">
        <f>IFERROR(H106/G106-1,"-")</f>
        <v>2.9036121688707617E-2</v>
      </c>
      <c r="J106" s="177">
        <f>IFERROR(H106/D106-1,"-")</f>
        <v>0.4152464391121693</v>
      </c>
      <c r="K106" s="176">
        <f>H106-G106</f>
        <v>35152</v>
      </c>
      <c r="L106" s="176">
        <f>H106-D106</f>
        <v>365524</v>
      </c>
      <c r="M106" s="177">
        <f>H106/H$8</f>
        <v>4.1236665002567646E-2</v>
      </c>
      <c r="N106" s="79"/>
    </row>
    <row r="107" spans="1:14" x14ac:dyDescent="0.25">
      <c r="A107" s="161" t="s">
        <v>96</v>
      </c>
      <c r="B107" s="157" t="s">
        <v>97</v>
      </c>
      <c r="C107" s="158">
        <v>138260</v>
      </c>
      <c r="D107" s="158">
        <v>131988</v>
      </c>
      <c r="E107" s="158">
        <v>112563</v>
      </c>
      <c r="F107" s="158">
        <v>170955</v>
      </c>
      <c r="G107" s="158">
        <v>192212</v>
      </c>
      <c r="H107" s="158">
        <v>184519</v>
      </c>
      <c r="I107" s="159">
        <f>IFERROR(H107/G107-1,"-")</f>
        <v>-4.0023515701413048E-2</v>
      </c>
      <c r="J107" s="160">
        <f t="shared" ref="J107:J118" si="42">IFERROR(H107/D107-1,"-")</f>
        <v>0.39799830287601901</v>
      </c>
      <c r="K107" s="158">
        <f t="shared" ref="K107:K117" si="43">H107-G107</f>
        <v>-7693</v>
      </c>
      <c r="L107" s="158">
        <f t="shared" ref="L107:L118" si="44">H107-D107</f>
        <v>52531</v>
      </c>
      <c r="M107" s="159">
        <f>H107/H$8</f>
        <v>6.1077686060713506E-3</v>
      </c>
      <c r="N107" s="79"/>
    </row>
    <row r="108" spans="1:14" x14ac:dyDescent="0.25">
      <c r="A108" s="161" t="s">
        <v>103</v>
      </c>
      <c r="B108" s="162" t="s">
        <v>103</v>
      </c>
      <c r="C108" s="163">
        <v>47469</v>
      </c>
      <c r="D108" s="163">
        <v>37729</v>
      </c>
      <c r="E108" s="163">
        <v>8382</v>
      </c>
      <c r="F108" s="163">
        <v>59185</v>
      </c>
      <c r="G108" s="163">
        <v>53181</v>
      </c>
      <c r="H108" s="163">
        <v>52808</v>
      </c>
      <c r="I108" s="164">
        <f>IFERROR(H108/G108-1,"-")</f>
        <v>-7.013783118030914E-3</v>
      </c>
      <c r="J108" s="165">
        <f t="shared" si="42"/>
        <v>0.39966603938614864</v>
      </c>
      <c r="K108" s="163">
        <f t="shared" si="43"/>
        <v>-373</v>
      </c>
      <c r="L108" s="163">
        <f t="shared" si="44"/>
        <v>15079</v>
      </c>
      <c r="M108" s="164">
        <f>H108/H$8</f>
        <v>1.7479990925022132E-3</v>
      </c>
      <c r="N108" s="79"/>
    </row>
    <row r="109" spans="1:14" x14ac:dyDescent="0.25">
      <c r="A109" s="161" t="s">
        <v>100</v>
      </c>
      <c r="B109" s="162" t="s">
        <v>100</v>
      </c>
      <c r="C109" s="163">
        <v>90791</v>
      </c>
      <c r="D109" s="163">
        <v>94259</v>
      </c>
      <c r="E109" s="163">
        <v>104181</v>
      </c>
      <c r="F109" s="163">
        <v>111770</v>
      </c>
      <c r="G109" s="163">
        <v>139031</v>
      </c>
      <c r="H109" s="163">
        <v>131711</v>
      </c>
      <c r="I109" s="164">
        <f>IFERROR(H109/G109-1,"-")</f>
        <v>-5.26501283886327E-2</v>
      </c>
      <c r="J109" s="165">
        <f t="shared" si="42"/>
        <v>0.39733075886652736</v>
      </c>
      <c r="K109" s="163">
        <f t="shared" si="43"/>
        <v>-7320</v>
      </c>
      <c r="L109" s="163">
        <f t="shared" si="44"/>
        <v>37452</v>
      </c>
      <c r="M109" s="164">
        <f>H109/H$8</f>
        <v>4.3597695135691372E-3</v>
      </c>
      <c r="N109" s="79"/>
    </row>
    <row r="110" spans="1:14" x14ac:dyDescent="0.25">
      <c r="A110" s="161"/>
      <c r="B110" s="157" t="s">
        <v>107</v>
      </c>
      <c r="C110" s="158">
        <v>748937</v>
      </c>
      <c r="D110" s="158">
        <v>748270</v>
      </c>
      <c r="E110" s="158">
        <v>258102</v>
      </c>
      <c r="F110" s="158">
        <v>922349</v>
      </c>
      <c r="G110" s="158">
        <v>1018418</v>
      </c>
      <c r="H110" s="158">
        <v>1061263</v>
      </c>
      <c r="I110" s="159">
        <f>IFERROR(H110/G110-1,"-")</f>
        <v>4.2070151941540734E-2</v>
      </c>
      <c r="J110" s="160">
        <f t="shared" si="42"/>
        <v>0.41828885295414753</v>
      </c>
      <c r="K110" s="158">
        <f t="shared" si="43"/>
        <v>42845</v>
      </c>
      <c r="L110" s="158">
        <f t="shared" si="44"/>
        <v>312993</v>
      </c>
      <c r="M110" s="159">
        <f>H110/H$8</f>
        <v>3.5128896396496294E-2</v>
      </c>
      <c r="N110" s="79"/>
    </row>
    <row r="111" spans="1:14" s="56" customFormat="1" x14ac:dyDescent="0.25">
      <c r="A111" s="161"/>
      <c r="B111" s="162" t="s">
        <v>110</v>
      </c>
      <c r="C111" s="163">
        <v>419877</v>
      </c>
      <c r="D111" s="163">
        <v>402974</v>
      </c>
      <c r="E111" s="163">
        <v>133518</v>
      </c>
      <c r="F111" s="163">
        <v>568160</v>
      </c>
      <c r="G111" s="163">
        <v>650057</v>
      </c>
      <c r="H111" s="163">
        <v>658325</v>
      </c>
      <c r="I111" s="164">
        <f t="shared" ref="I111:I118" si="45">IFERROR(H111/G111-1,"-")</f>
        <v>1.2718884651653717E-2</v>
      </c>
      <c r="J111" s="165">
        <f t="shared" si="42"/>
        <v>0.63366619186349493</v>
      </c>
      <c r="K111" s="163">
        <f t="shared" si="43"/>
        <v>8268</v>
      </c>
      <c r="L111" s="163">
        <f t="shared" si="44"/>
        <v>255351</v>
      </c>
      <c r="M111" s="164">
        <f t="shared" ref="M111:M118" si="46">H111/H$8</f>
        <v>2.1791234331380086E-2</v>
      </c>
      <c r="N111" s="166"/>
    </row>
    <row r="112" spans="1:14" s="56" customFormat="1" x14ac:dyDescent="0.25">
      <c r="A112" s="161"/>
      <c r="B112" s="162" t="s">
        <v>113</v>
      </c>
      <c r="C112" s="163">
        <v>91712</v>
      </c>
      <c r="D112" s="163">
        <v>70340</v>
      </c>
      <c r="E112" s="163">
        <v>18998</v>
      </c>
      <c r="F112" s="163">
        <v>35944</v>
      </c>
      <c r="G112" s="163">
        <v>47820</v>
      </c>
      <c r="H112" s="163">
        <v>47025</v>
      </c>
      <c r="I112" s="164">
        <f t="shared" si="45"/>
        <v>-1.6624843161856973E-2</v>
      </c>
      <c r="J112" s="165">
        <f t="shared" si="42"/>
        <v>-0.33146147284617566</v>
      </c>
      <c r="K112" s="163">
        <f t="shared" si="43"/>
        <v>-795</v>
      </c>
      <c r="L112" s="163">
        <f t="shared" si="44"/>
        <v>-23315</v>
      </c>
      <c r="M112" s="164">
        <f t="shared" si="46"/>
        <v>1.5565758469344906E-3</v>
      </c>
      <c r="N112" s="166"/>
    </row>
    <row r="113" spans="1:14" x14ac:dyDescent="0.25">
      <c r="A113" s="161"/>
      <c r="B113" s="162" t="s">
        <v>116</v>
      </c>
      <c r="C113" s="163">
        <v>88228</v>
      </c>
      <c r="D113" s="163">
        <v>87644</v>
      </c>
      <c r="E113" s="163">
        <v>12749</v>
      </c>
      <c r="F113" s="163">
        <v>55819</v>
      </c>
      <c r="G113" s="163">
        <v>68095</v>
      </c>
      <c r="H113" s="163">
        <v>71104</v>
      </c>
      <c r="I113" s="164">
        <f t="shared" si="45"/>
        <v>4.4188266392539921E-2</v>
      </c>
      <c r="J113" s="165">
        <f t="shared" si="42"/>
        <v>-0.18871799552736068</v>
      </c>
      <c r="K113" s="163">
        <f t="shared" si="43"/>
        <v>3009</v>
      </c>
      <c r="L113" s="163">
        <f t="shared" si="44"/>
        <v>-16540</v>
      </c>
      <c r="M113" s="164">
        <f t="shared" si="46"/>
        <v>2.3536155028267948E-3</v>
      </c>
      <c r="N113" s="79"/>
    </row>
    <row r="114" spans="1:14" x14ac:dyDescent="0.25">
      <c r="A114" s="161"/>
      <c r="B114" s="162" t="s">
        <v>123</v>
      </c>
      <c r="C114" s="163">
        <v>13632</v>
      </c>
      <c r="D114" s="163">
        <v>15516</v>
      </c>
      <c r="E114" s="163">
        <v>7651</v>
      </c>
      <c r="F114" s="163">
        <v>34672</v>
      </c>
      <c r="G114" s="163">
        <v>35304</v>
      </c>
      <c r="H114" s="163">
        <v>34011</v>
      </c>
      <c r="I114" s="164">
        <f t="shared" si="45"/>
        <v>-3.6624745071380027E-2</v>
      </c>
      <c r="J114" s="165">
        <f t="shared" si="42"/>
        <v>1.1919953596287702</v>
      </c>
      <c r="K114" s="163">
        <f t="shared" si="43"/>
        <v>-1293</v>
      </c>
      <c r="L114" s="163">
        <f t="shared" si="44"/>
        <v>18495</v>
      </c>
      <c r="M114" s="164">
        <f t="shared" si="46"/>
        <v>1.1257990670938641E-3</v>
      </c>
      <c r="N114" s="79"/>
    </row>
    <row r="115" spans="1:14" x14ac:dyDescent="0.25">
      <c r="A115" s="161"/>
      <c r="B115" s="162" t="s">
        <v>119</v>
      </c>
      <c r="C115" s="163">
        <v>22851</v>
      </c>
      <c r="D115" s="163">
        <v>25673</v>
      </c>
      <c r="E115" s="163">
        <v>18826</v>
      </c>
      <c r="F115" s="163">
        <v>36949</v>
      </c>
      <c r="G115" s="163">
        <v>35389</v>
      </c>
      <c r="H115" s="163">
        <v>27130</v>
      </c>
      <c r="I115" s="164">
        <f t="shared" si="45"/>
        <v>-0.23337760321003698</v>
      </c>
      <c r="J115" s="165">
        <f t="shared" si="42"/>
        <v>5.6752229969228463E-2</v>
      </c>
      <c r="K115" s="163">
        <f t="shared" si="43"/>
        <v>-8259</v>
      </c>
      <c r="L115" s="163">
        <f t="shared" si="44"/>
        <v>1457</v>
      </c>
      <c r="M115" s="164">
        <f t="shared" si="46"/>
        <v>8.980308926599198E-4</v>
      </c>
      <c r="N115" s="79"/>
    </row>
    <row r="116" spans="1:14" x14ac:dyDescent="0.25">
      <c r="A116" s="161"/>
      <c r="B116" s="162" t="s">
        <v>128</v>
      </c>
      <c r="C116" s="163">
        <v>3065</v>
      </c>
      <c r="D116" s="163">
        <v>4222</v>
      </c>
      <c r="E116" s="163">
        <v>2329</v>
      </c>
      <c r="F116" s="163">
        <v>9679</v>
      </c>
      <c r="G116" s="163">
        <v>7799</v>
      </c>
      <c r="H116" s="163">
        <v>10345</v>
      </c>
      <c r="I116" s="164">
        <f t="shared" si="45"/>
        <v>0.32645210924477497</v>
      </c>
      <c r="J116" s="165">
        <f t="shared" si="42"/>
        <v>1.4502605400284225</v>
      </c>
      <c r="K116" s="163">
        <f t="shared" si="43"/>
        <v>2546</v>
      </c>
      <c r="L116" s="163">
        <f t="shared" si="44"/>
        <v>6123</v>
      </c>
      <c r="M116" s="164">
        <f t="shared" si="46"/>
        <v>3.4243013581153228E-4</v>
      </c>
      <c r="N116" s="79"/>
    </row>
    <row r="117" spans="1:14" x14ac:dyDescent="0.25">
      <c r="A117" s="161" t="s">
        <v>144</v>
      </c>
      <c r="B117" s="162" t="s">
        <v>131</v>
      </c>
      <c r="C117" s="163">
        <v>8222</v>
      </c>
      <c r="D117" s="163">
        <v>8597</v>
      </c>
      <c r="E117" s="163">
        <v>7254</v>
      </c>
      <c r="F117" s="163">
        <v>5619</v>
      </c>
      <c r="G117" s="163">
        <v>4722</v>
      </c>
      <c r="H117" s="163">
        <v>9099</v>
      </c>
      <c r="I117" s="164">
        <f t="shared" si="45"/>
        <v>0.92693773824650583</v>
      </c>
      <c r="J117" s="165">
        <f t="shared" si="42"/>
        <v>5.8392462486914098E-2</v>
      </c>
      <c r="K117" s="163">
        <f t="shared" si="43"/>
        <v>4377</v>
      </c>
      <c r="L117" s="163">
        <f t="shared" si="44"/>
        <v>502</v>
      </c>
      <c r="M117" s="164">
        <f t="shared" si="46"/>
        <v>3.0118625478483635E-4</v>
      </c>
      <c r="N117" s="79"/>
    </row>
    <row r="118" spans="1:14" x14ac:dyDescent="0.25">
      <c r="A118" s="161" t="s">
        <v>145</v>
      </c>
      <c r="B118" s="168" t="s">
        <v>145</v>
      </c>
      <c r="C118" s="169">
        <f t="shared" ref="C118:H118" si="47">C110-SUM(C111:C117)</f>
        <v>101350</v>
      </c>
      <c r="D118" s="169">
        <f t="shared" si="47"/>
        <v>133304</v>
      </c>
      <c r="E118" s="169">
        <f t="shared" si="47"/>
        <v>56777</v>
      </c>
      <c r="F118" s="169">
        <f t="shared" si="47"/>
        <v>175507</v>
      </c>
      <c r="G118" s="169">
        <f t="shared" si="47"/>
        <v>169232</v>
      </c>
      <c r="H118" s="169">
        <f t="shared" si="47"/>
        <v>204224</v>
      </c>
      <c r="I118" s="170">
        <f t="shared" si="45"/>
        <v>0.20676940531341592</v>
      </c>
      <c r="J118" s="171">
        <f t="shared" si="42"/>
        <v>0.532017043749625</v>
      </c>
      <c r="K118" s="169">
        <f>H118-G118</f>
        <v>34992</v>
      </c>
      <c r="L118" s="169">
        <f t="shared" si="44"/>
        <v>70920</v>
      </c>
      <c r="M118" s="170">
        <f t="shared" si="46"/>
        <v>6.760024365004772E-3</v>
      </c>
      <c r="N118" s="79"/>
    </row>
    <row r="119" spans="1:14" s="144" customFormat="1" x14ac:dyDescent="0.25">
      <c r="A119" s="161"/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61"/>
      <c r="B120" s="154" t="s">
        <v>68</v>
      </c>
      <c r="C120" s="176">
        <v>435931</v>
      </c>
      <c r="D120" s="176">
        <v>406844</v>
      </c>
      <c r="E120" s="176">
        <v>165295</v>
      </c>
      <c r="F120" s="176">
        <v>433395</v>
      </c>
      <c r="G120" s="176">
        <v>467345</v>
      </c>
      <c r="H120" s="176">
        <v>475889</v>
      </c>
      <c r="I120" s="177">
        <f>IFERROR(H120/G120-1,"-")</f>
        <v>1.8281997239726566E-2</v>
      </c>
      <c r="J120" s="177">
        <f>IFERROR(H120/D120-1,"-")</f>
        <v>0.16970878272753187</v>
      </c>
      <c r="K120" s="176">
        <f>H120-G120</f>
        <v>8544</v>
      </c>
      <c r="L120" s="176">
        <f>H120-D120</f>
        <v>69045</v>
      </c>
      <c r="M120" s="177">
        <f>H120/H$8</f>
        <v>1.5752415166864601E-2</v>
      </c>
      <c r="N120" s="79"/>
    </row>
    <row r="121" spans="1:14" x14ac:dyDescent="0.25">
      <c r="A121" s="161" t="s">
        <v>96</v>
      </c>
      <c r="B121" s="157" t="s">
        <v>97</v>
      </c>
      <c r="C121" s="158">
        <v>224724</v>
      </c>
      <c r="D121" s="158">
        <v>192777</v>
      </c>
      <c r="E121" s="158">
        <v>82724</v>
      </c>
      <c r="F121" s="158">
        <v>225216</v>
      </c>
      <c r="G121" s="158">
        <v>253425</v>
      </c>
      <c r="H121" s="158">
        <v>254238</v>
      </c>
      <c r="I121" s="159">
        <f>IFERROR(H121/G121-1,"-")</f>
        <v>3.208049718851802E-3</v>
      </c>
      <c r="J121" s="160">
        <f t="shared" ref="J121:J132" si="48">IFERROR(H121/D121-1,"-")</f>
        <v>0.31881915373721958</v>
      </c>
      <c r="K121" s="158">
        <f t="shared" ref="K121:K131" si="49">H121-G121</f>
        <v>813</v>
      </c>
      <c r="L121" s="158">
        <f t="shared" ref="L121:L132" si="50">H121-D121</f>
        <v>61461</v>
      </c>
      <c r="M121" s="159">
        <f>H121/H$8</f>
        <v>8.4155391849639778E-3</v>
      </c>
      <c r="N121" s="79"/>
    </row>
    <row r="122" spans="1:14" x14ac:dyDescent="0.25">
      <c r="A122" s="161" t="s">
        <v>103</v>
      </c>
      <c r="B122" s="162" t="s">
        <v>103</v>
      </c>
      <c r="C122" s="163">
        <v>115685</v>
      </c>
      <c r="D122" s="163">
        <v>90547</v>
      </c>
      <c r="E122" s="163">
        <v>32750</v>
      </c>
      <c r="F122" s="163">
        <v>106682</v>
      </c>
      <c r="G122" s="163">
        <v>101584</v>
      </c>
      <c r="H122" s="163">
        <v>112133</v>
      </c>
      <c r="I122" s="164">
        <f>IFERROR(H122/G122-1,"-")</f>
        <v>0.10384509371554573</v>
      </c>
      <c r="J122" s="165">
        <f t="shared" si="48"/>
        <v>0.23839552939357467</v>
      </c>
      <c r="K122" s="163">
        <f t="shared" si="49"/>
        <v>10549</v>
      </c>
      <c r="L122" s="163">
        <f t="shared" si="50"/>
        <v>21586</v>
      </c>
      <c r="M122" s="164">
        <f>H122/H$8</f>
        <v>3.7117175852058532E-3</v>
      </c>
      <c r="N122" s="79"/>
    </row>
    <row r="123" spans="1:14" x14ac:dyDescent="0.25">
      <c r="A123" s="161" t="s">
        <v>100</v>
      </c>
      <c r="B123" s="162" t="s">
        <v>100</v>
      </c>
      <c r="C123" s="163">
        <v>109039</v>
      </c>
      <c r="D123" s="163">
        <v>102230</v>
      </c>
      <c r="E123" s="163">
        <v>49974</v>
      </c>
      <c r="F123" s="163">
        <v>118534</v>
      </c>
      <c r="G123" s="163">
        <v>151841</v>
      </c>
      <c r="H123" s="163">
        <v>142105</v>
      </c>
      <c r="I123" s="164">
        <f>IFERROR(H123/G123-1,"-")</f>
        <v>-6.4119704164224411E-2</v>
      </c>
      <c r="J123" s="165">
        <f t="shared" si="48"/>
        <v>0.39005184388144376</v>
      </c>
      <c r="K123" s="163">
        <f t="shared" si="49"/>
        <v>-9736</v>
      </c>
      <c r="L123" s="163">
        <f t="shared" si="50"/>
        <v>39875</v>
      </c>
      <c r="M123" s="164">
        <f>H123/H$8</f>
        <v>4.7038215997581238E-3</v>
      </c>
      <c r="N123" s="79"/>
    </row>
    <row r="124" spans="1:14" x14ac:dyDescent="0.25">
      <c r="A124" s="161"/>
      <c r="B124" s="157" t="s">
        <v>107</v>
      </c>
      <c r="C124" s="158">
        <v>211207</v>
      </c>
      <c r="D124" s="158">
        <v>214067</v>
      </c>
      <c r="E124" s="158">
        <v>82571</v>
      </c>
      <c r="F124" s="158">
        <v>208179</v>
      </c>
      <c r="G124" s="158">
        <v>213920</v>
      </c>
      <c r="H124" s="158">
        <v>221651</v>
      </c>
      <c r="I124" s="159">
        <f>IFERROR(H124/G124-1,"-")</f>
        <v>3.6139678384442764E-2</v>
      </c>
      <c r="J124" s="160">
        <f t="shared" si="48"/>
        <v>3.5428160342322768E-2</v>
      </c>
      <c r="K124" s="158">
        <f t="shared" si="49"/>
        <v>7731</v>
      </c>
      <c r="L124" s="158">
        <f t="shared" si="50"/>
        <v>7584</v>
      </c>
      <c r="M124" s="159">
        <f>H124/H$8</f>
        <v>7.336875981900623E-3</v>
      </c>
      <c r="N124" s="79"/>
    </row>
    <row r="125" spans="1:14" s="56" customFormat="1" x14ac:dyDescent="0.25">
      <c r="A125" s="161"/>
      <c r="B125" s="162" t="s">
        <v>110</v>
      </c>
      <c r="C125" s="163">
        <v>29244</v>
      </c>
      <c r="D125" s="163">
        <v>26273</v>
      </c>
      <c r="E125" s="163">
        <v>9691</v>
      </c>
      <c r="F125" s="163">
        <v>27029</v>
      </c>
      <c r="G125" s="163">
        <v>33297</v>
      </c>
      <c r="H125" s="163">
        <v>29838</v>
      </c>
      <c r="I125" s="164">
        <f t="shared" ref="I125:I132" si="51">IFERROR(H125/G125-1,"-")</f>
        <v>-0.10388323272366884</v>
      </c>
      <c r="J125" s="165">
        <f t="shared" si="48"/>
        <v>0.13569063296920802</v>
      </c>
      <c r="K125" s="163">
        <f t="shared" si="49"/>
        <v>-3459</v>
      </c>
      <c r="L125" s="163">
        <f t="shared" si="50"/>
        <v>3565</v>
      </c>
      <c r="M125" s="164">
        <f t="shared" ref="M125:M132" si="52">H125/H$8</f>
        <v>9.8766847678535526E-4</v>
      </c>
      <c r="N125" s="166"/>
    </row>
    <row r="126" spans="1:14" s="56" customFormat="1" x14ac:dyDescent="0.25">
      <c r="A126" s="161"/>
      <c r="B126" s="162" t="s">
        <v>113</v>
      </c>
      <c r="C126" s="163">
        <v>27050</v>
      </c>
      <c r="D126" s="163">
        <v>23613</v>
      </c>
      <c r="E126" s="163">
        <v>9874</v>
      </c>
      <c r="F126" s="163">
        <v>24712</v>
      </c>
      <c r="G126" s="163">
        <v>32782</v>
      </c>
      <c r="H126" s="163">
        <v>32200</v>
      </c>
      <c r="I126" s="164">
        <f t="shared" si="51"/>
        <v>-1.7753645293148712E-2</v>
      </c>
      <c r="J126" s="165">
        <f t="shared" si="48"/>
        <v>0.36365561343327824</v>
      </c>
      <c r="K126" s="163">
        <f t="shared" si="49"/>
        <v>-582</v>
      </c>
      <c r="L126" s="163">
        <f t="shared" si="50"/>
        <v>8587</v>
      </c>
      <c r="M126" s="164">
        <f t="shared" si="52"/>
        <v>1.0658531051842765E-3</v>
      </c>
      <c r="N126" s="166"/>
    </row>
    <row r="127" spans="1:14" x14ac:dyDescent="0.25">
      <c r="A127" s="161"/>
      <c r="B127" s="162" t="s">
        <v>116</v>
      </c>
      <c r="C127" s="163">
        <v>15643</v>
      </c>
      <c r="D127" s="163">
        <v>16609</v>
      </c>
      <c r="E127" s="163">
        <v>5911</v>
      </c>
      <c r="F127" s="163">
        <v>18814</v>
      </c>
      <c r="G127" s="163">
        <v>21615</v>
      </c>
      <c r="H127" s="163">
        <v>21985</v>
      </c>
      <c r="I127" s="164">
        <f t="shared" si="51"/>
        <v>1.7117742308581985E-2</v>
      </c>
      <c r="J127" s="165">
        <f t="shared" si="48"/>
        <v>0.32367993256668082</v>
      </c>
      <c r="K127" s="163">
        <f t="shared" si="49"/>
        <v>370</v>
      </c>
      <c r="L127" s="163">
        <f t="shared" si="50"/>
        <v>5376</v>
      </c>
      <c r="M127" s="164">
        <f t="shared" si="52"/>
        <v>7.2772610302721484E-4</v>
      </c>
      <c r="N127" s="79"/>
    </row>
    <row r="128" spans="1:14" x14ac:dyDescent="0.25">
      <c r="A128" s="161"/>
      <c r="B128" s="162" t="s">
        <v>123</v>
      </c>
      <c r="C128" s="163">
        <v>3854</v>
      </c>
      <c r="D128" s="163">
        <v>3795</v>
      </c>
      <c r="E128" s="163">
        <v>1464</v>
      </c>
      <c r="F128" s="163">
        <v>4863</v>
      </c>
      <c r="G128" s="163">
        <v>5575</v>
      </c>
      <c r="H128" s="163">
        <v>5980</v>
      </c>
      <c r="I128" s="164">
        <f t="shared" si="51"/>
        <v>7.2645739910313978E-2</v>
      </c>
      <c r="J128" s="165">
        <f t="shared" si="48"/>
        <v>0.57575757575757569</v>
      </c>
      <c r="K128" s="163">
        <f t="shared" si="49"/>
        <v>405</v>
      </c>
      <c r="L128" s="163">
        <f t="shared" si="50"/>
        <v>2185</v>
      </c>
      <c r="M128" s="164">
        <f t="shared" si="52"/>
        <v>1.9794414810565133E-4</v>
      </c>
      <c r="N128" s="79"/>
    </row>
    <row r="129" spans="1:14" x14ac:dyDescent="0.25">
      <c r="A129" s="161"/>
      <c r="B129" s="162" t="s">
        <v>119</v>
      </c>
      <c r="C129" s="163">
        <v>4083</v>
      </c>
      <c r="D129" s="163">
        <v>3034</v>
      </c>
      <c r="E129" s="163">
        <v>1517</v>
      </c>
      <c r="F129" s="163">
        <v>3717</v>
      </c>
      <c r="G129" s="163">
        <v>4323</v>
      </c>
      <c r="H129" s="163">
        <v>4572</v>
      </c>
      <c r="I129" s="164">
        <f t="shared" si="51"/>
        <v>5.7598889659958408E-2</v>
      </c>
      <c r="J129" s="165">
        <f t="shared" si="48"/>
        <v>0.50692155570204345</v>
      </c>
      <c r="K129" s="163">
        <f t="shared" si="49"/>
        <v>249</v>
      </c>
      <c r="L129" s="163">
        <f t="shared" si="50"/>
        <v>1538</v>
      </c>
      <c r="M129" s="164">
        <f t="shared" si="52"/>
        <v>1.5133790052492273E-4</v>
      </c>
      <c r="N129" s="79"/>
    </row>
    <row r="130" spans="1:14" x14ac:dyDescent="0.25">
      <c r="A130" s="161"/>
      <c r="B130" s="162" t="s">
        <v>128</v>
      </c>
      <c r="C130" s="163">
        <v>3251</v>
      </c>
      <c r="D130" s="163">
        <v>3538</v>
      </c>
      <c r="E130" s="163">
        <v>1636</v>
      </c>
      <c r="F130" s="163">
        <v>1978</v>
      </c>
      <c r="G130" s="163">
        <v>2618</v>
      </c>
      <c r="H130" s="163">
        <v>3241</v>
      </c>
      <c r="I130" s="164">
        <f t="shared" si="51"/>
        <v>0.23796791443850274</v>
      </c>
      <c r="J130" s="165">
        <f t="shared" si="48"/>
        <v>-8.3945732052006838E-2</v>
      </c>
      <c r="K130" s="163">
        <f t="shared" si="49"/>
        <v>623</v>
      </c>
      <c r="L130" s="163">
        <f t="shared" si="50"/>
        <v>-297</v>
      </c>
      <c r="M130" s="164">
        <f t="shared" si="52"/>
        <v>1.0728043210876521E-4</v>
      </c>
      <c r="N130" s="79"/>
    </row>
    <row r="131" spans="1:14" x14ac:dyDescent="0.25">
      <c r="A131" s="161" t="s">
        <v>144</v>
      </c>
      <c r="B131" s="162" t="s">
        <v>131</v>
      </c>
      <c r="C131" s="163">
        <v>5456</v>
      </c>
      <c r="D131" s="163">
        <v>4393</v>
      </c>
      <c r="E131" s="163">
        <v>2018</v>
      </c>
      <c r="F131" s="163">
        <v>2819</v>
      </c>
      <c r="G131" s="163">
        <v>3621</v>
      </c>
      <c r="H131" s="163">
        <v>3873</v>
      </c>
      <c r="I131" s="164">
        <f t="shared" si="51"/>
        <v>6.9594034797017423E-2</v>
      </c>
      <c r="J131" s="165">
        <f t="shared" si="48"/>
        <v>-0.11837013430457544</v>
      </c>
      <c r="K131" s="163">
        <f t="shared" si="49"/>
        <v>252</v>
      </c>
      <c r="L131" s="163">
        <f t="shared" si="50"/>
        <v>-520</v>
      </c>
      <c r="M131" s="164">
        <f t="shared" si="52"/>
        <v>1.2820028187511499E-4</v>
      </c>
      <c r="N131" s="79"/>
    </row>
    <row r="132" spans="1:14" x14ac:dyDescent="0.25">
      <c r="A132" s="161" t="s">
        <v>145</v>
      </c>
      <c r="B132" s="168" t="s">
        <v>145</v>
      </c>
      <c r="C132" s="169">
        <f t="shared" ref="C132:H132" si="53">C124-SUM(C125:C131)</f>
        <v>122626</v>
      </c>
      <c r="D132" s="169">
        <f t="shared" si="53"/>
        <v>132812</v>
      </c>
      <c r="E132" s="169">
        <f t="shared" si="53"/>
        <v>50460</v>
      </c>
      <c r="F132" s="169">
        <f t="shared" si="53"/>
        <v>124247</v>
      </c>
      <c r="G132" s="169">
        <f t="shared" si="53"/>
        <v>110089</v>
      </c>
      <c r="H132" s="169">
        <f t="shared" si="53"/>
        <v>119962</v>
      </c>
      <c r="I132" s="170">
        <f t="shared" si="51"/>
        <v>8.9681984576115648E-2</v>
      </c>
      <c r="J132" s="171">
        <f t="shared" si="48"/>
        <v>-9.675330542420868E-2</v>
      </c>
      <c r="K132" s="169">
        <f>H132-G132</f>
        <v>9873</v>
      </c>
      <c r="L132" s="169">
        <f t="shared" si="50"/>
        <v>-12850</v>
      </c>
      <c r="M132" s="170">
        <f t="shared" si="52"/>
        <v>3.9708655342893216E-3</v>
      </c>
      <c r="N132" s="79"/>
    </row>
    <row r="133" spans="1:14" s="144" customFormat="1" x14ac:dyDescent="0.25">
      <c r="A133" s="161"/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61"/>
      <c r="B134" s="154" t="s">
        <v>68</v>
      </c>
      <c r="C134" s="176">
        <v>1766837</v>
      </c>
      <c r="D134" s="176">
        <v>1561981</v>
      </c>
      <c r="E134" s="176">
        <v>520456</v>
      </c>
      <c r="F134" s="176">
        <v>1443953</v>
      </c>
      <c r="G134" s="176">
        <v>1563825</v>
      </c>
      <c r="H134" s="176">
        <v>1665600</v>
      </c>
      <c r="I134" s="177">
        <f>IFERROR(H134/G134-1,"-")</f>
        <v>6.5080811471871947E-2</v>
      </c>
      <c r="J134" s="177">
        <f>IFERROR(H134/D134-1,"-")</f>
        <v>6.6338194894816294E-2</v>
      </c>
      <c r="K134" s="176">
        <f>H134-G134</f>
        <v>101775</v>
      </c>
      <c r="L134" s="176">
        <f>H134-D134</f>
        <v>103619</v>
      </c>
      <c r="M134" s="177">
        <f>H134/H$8</f>
        <v>5.513307242220282E-2</v>
      </c>
      <c r="N134" s="79"/>
    </row>
    <row r="135" spans="1:14" x14ac:dyDescent="0.25">
      <c r="A135" s="161" t="s">
        <v>96</v>
      </c>
      <c r="B135" s="157" t="s">
        <v>97</v>
      </c>
      <c r="C135" s="158">
        <v>193733</v>
      </c>
      <c r="D135" s="158">
        <v>177992</v>
      </c>
      <c r="E135" s="158">
        <v>53748</v>
      </c>
      <c r="F135" s="158">
        <v>93705</v>
      </c>
      <c r="G135" s="158">
        <v>103244</v>
      </c>
      <c r="H135" s="158">
        <v>92495</v>
      </c>
      <c r="I135" s="159">
        <f>IFERROR(H135/G135-1,"-")</f>
        <v>-0.1041125876564255</v>
      </c>
      <c r="J135" s="160">
        <f t="shared" ref="J135:J146" si="54">IFERROR(H135/D135-1,"-")</f>
        <v>-0.48034181311519619</v>
      </c>
      <c r="K135" s="158">
        <f t="shared" ref="K135:K145" si="55">H135-G135</f>
        <v>-10749</v>
      </c>
      <c r="L135" s="158">
        <f t="shared" ref="L135:L146" si="56">H135-D135</f>
        <v>-85497</v>
      </c>
      <c r="M135" s="159">
        <f>H135/H$8</f>
        <v>3.0616795951558897E-3</v>
      </c>
      <c r="N135" s="79"/>
    </row>
    <row r="136" spans="1:14" x14ac:dyDescent="0.25">
      <c r="A136" s="161" t="s">
        <v>103</v>
      </c>
      <c r="B136" s="162" t="s">
        <v>103</v>
      </c>
      <c r="C136" s="163">
        <v>136915</v>
      </c>
      <c r="D136" s="163">
        <v>90010</v>
      </c>
      <c r="E136" s="163">
        <v>34399</v>
      </c>
      <c r="F136" s="163">
        <v>51915</v>
      </c>
      <c r="G136" s="163">
        <v>56049</v>
      </c>
      <c r="H136" s="163">
        <v>45454</v>
      </c>
      <c r="I136" s="164">
        <f>IFERROR(H136/G136-1,"-")</f>
        <v>-0.18903102642330816</v>
      </c>
      <c r="J136" s="165">
        <f t="shared" si="54"/>
        <v>-0.49501166537051444</v>
      </c>
      <c r="K136" s="163">
        <f t="shared" si="55"/>
        <v>-10595</v>
      </c>
      <c r="L136" s="163">
        <f t="shared" si="56"/>
        <v>-44556</v>
      </c>
      <c r="M136" s="164">
        <f>H136/H$8</f>
        <v>1.504574131771618E-3</v>
      </c>
      <c r="N136" s="79"/>
    </row>
    <row r="137" spans="1:14" x14ac:dyDescent="0.25">
      <c r="A137" s="161" t="s">
        <v>100</v>
      </c>
      <c r="B137" s="162" t="s">
        <v>100</v>
      </c>
      <c r="C137" s="163">
        <v>56818</v>
      </c>
      <c r="D137" s="163">
        <v>87982</v>
      </c>
      <c r="E137" s="163">
        <v>19349</v>
      </c>
      <c r="F137" s="163">
        <v>41790</v>
      </c>
      <c r="G137" s="163">
        <v>47195</v>
      </c>
      <c r="H137" s="163">
        <v>47041</v>
      </c>
      <c r="I137" s="164">
        <f>IFERROR(H137/G137-1,"-")</f>
        <v>-3.2630575272803997E-3</v>
      </c>
      <c r="J137" s="165">
        <f t="shared" si="54"/>
        <v>-0.46533381828101206</v>
      </c>
      <c r="K137" s="163">
        <f t="shared" si="55"/>
        <v>-154</v>
      </c>
      <c r="L137" s="163">
        <f t="shared" si="56"/>
        <v>-40941</v>
      </c>
      <c r="M137" s="164">
        <f>H137/H$8</f>
        <v>1.5571054633842715E-3</v>
      </c>
      <c r="N137" s="79"/>
    </row>
    <row r="138" spans="1:14" x14ac:dyDescent="0.25">
      <c r="A138" s="161"/>
      <c r="B138" s="157" t="s">
        <v>107</v>
      </c>
      <c r="C138" s="158">
        <v>1573104</v>
      </c>
      <c r="D138" s="158">
        <v>1383989</v>
      </c>
      <c r="E138" s="158">
        <v>466708</v>
      </c>
      <c r="F138" s="158">
        <v>1350248</v>
      </c>
      <c r="G138" s="158">
        <v>1460581</v>
      </c>
      <c r="H138" s="158">
        <v>1573105</v>
      </c>
      <c r="I138" s="159">
        <f>IFERROR(H138/G138-1,"-")</f>
        <v>7.7040574949283958E-2</v>
      </c>
      <c r="J138" s="160">
        <f t="shared" si="54"/>
        <v>0.13664559472654769</v>
      </c>
      <c r="K138" s="158">
        <f t="shared" si="55"/>
        <v>112524</v>
      </c>
      <c r="L138" s="158">
        <f t="shared" si="56"/>
        <v>189116</v>
      </c>
      <c r="M138" s="159">
        <f>H138/H$8</f>
        <v>5.2071392827046932E-2</v>
      </c>
      <c r="N138" s="79"/>
    </row>
    <row r="139" spans="1:14" s="56" customFormat="1" x14ac:dyDescent="0.25">
      <c r="A139" s="161"/>
      <c r="B139" s="162" t="s">
        <v>110</v>
      </c>
      <c r="C139" s="163">
        <v>872335</v>
      </c>
      <c r="D139" s="163">
        <v>713843</v>
      </c>
      <c r="E139" s="163">
        <v>204322</v>
      </c>
      <c r="F139" s="163">
        <v>620606</v>
      </c>
      <c r="G139" s="163">
        <v>622599</v>
      </c>
      <c r="H139" s="163">
        <v>724683</v>
      </c>
      <c r="I139" s="164">
        <f t="shared" ref="I139:I146" si="57">IFERROR(H139/G139-1,"-")</f>
        <v>0.16396428519801676</v>
      </c>
      <c r="J139" s="165">
        <f t="shared" si="54"/>
        <v>1.5185411918307024E-2</v>
      </c>
      <c r="K139" s="163">
        <f t="shared" si="55"/>
        <v>102084</v>
      </c>
      <c r="L139" s="163">
        <f t="shared" si="56"/>
        <v>10840</v>
      </c>
      <c r="M139" s="164">
        <f t="shared" ref="M139:M146" si="58">H139/H$8</f>
        <v>2.398775235479059E-2</v>
      </c>
      <c r="N139" s="166"/>
    </row>
    <row r="140" spans="1:14" s="56" customFormat="1" x14ac:dyDescent="0.25">
      <c r="A140" s="161"/>
      <c r="B140" s="162" t="s">
        <v>113</v>
      </c>
      <c r="C140" s="163">
        <v>106491</v>
      </c>
      <c r="D140" s="163">
        <v>92576</v>
      </c>
      <c r="E140" s="163">
        <v>34480</v>
      </c>
      <c r="F140" s="163">
        <v>99779</v>
      </c>
      <c r="G140" s="163">
        <v>145560</v>
      </c>
      <c r="H140" s="163">
        <v>154849</v>
      </c>
      <c r="I140" s="164">
        <f t="shared" si="57"/>
        <v>6.3815608683704284E-2</v>
      </c>
      <c r="J140" s="165">
        <f t="shared" si="54"/>
        <v>0.67266894227445562</v>
      </c>
      <c r="K140" s="163">
        <f t="shared" si="55"/>
        <v>9289</v>
      </c>
      <c r="L140" s="163">
        <f t="shared" si="56"/>
        <v>62273</v>
      </c>
      <c r="M140" s="164">
        <f t="shared" si="58"/>
        <v>5.1256611020086959E-3</v>
      </c>
      <c r="N140" s="166"/>
    </row>
    <row r="141" spans="1:14" x14ac:dyDescent="0.25">
      <c r="A141" s="161"/>
      <c r="B141" s="162" t="s">
        <v>116</v>
      </c>
      <c r="C141" s="163">
        <v>143583</v>
      </c>
      <c r="D141" s="163">
        <v>119757</v>
      </c>
      <c r="E141" s="163">
        <v>36892</v>
      </c>
      <c r="F141" s="163">
        <v>146618</v>
      </c>
      <c r="G141" s="163">
        <v>141298</v>
      </c>
      <c r="H141" s="163">
        <v>149266</v>
      </c>
      <c r="I141" s="164">
        <f t="shared" si="57"/>
        <v>5.6391456354654812E-2</v>
      </c>
      <c r="J141" s="165">
        <f t="shared" si="54"/>
        <v>0.24640730813230127</v>
      </c>
      <c r="K141" s="163">
        <f t="shared" si="55"/>
        <v>7968</v>
      </c>
      <c r="L141" s="163">
        <f t="shared" si="56"/>
        <v>29509</v>
      </c>
      <c r="M141" s="164">
        <f t="shared" si="58"/>
        <v>4.9408580620632359E-3</v>
      </c>
      <c r="N141" s="79"/>
    </row>
    <row r="142" spans="1:14" x14ac:dyDescent="0.25">
      <c r="A142" s="161"/>
      <c r="B142" s="162" t="s">
        <v>123</v>
      </c>
      <c r="C142" s="163">
        <v>32063</v>
      </c>
      <c r="D142" s="163">
        <v>33265</v>
      </c>
      <c r="E142" s="163">
        <v>6901</v>
      </c>
      <c r="F142" s="163">
        <v>53239</v>
      </c>
      <c r="G142" s="163">
        <v>67017</v>
      </c>
      <c r="H142" s="163">
        <v>51676</v>
      </c>
      <c r="I142" s="164">
        <f t="shared" si="57"/>
        <v>-0.22891206708745537</v>
      </c>
      <c r="J142" s="165">
        <f t="shared" si="54"/>
        <v>0.55346460243499163</v>
      </c>
      <c r="K142" s="163">
        <f t="shared" si="55"/>
        <v>-15341</v>
      </c>
      <c r="L142" s="163">
        <f t="shared" si="56"/>
        <v>18411</v>
      </c>
      <c r="M142" s="164">
        <f t="shared" si="58"/>
        <v>1.7105287286802071E-3</v>
      </c>
      <c r="N142" s="79"/>
    </row>
    <row r="143" spans="1:14" x14ac:dyDescent="0.25">
      <c r="A143" s="161"/>
      <c r="B143" s="162" t="s">
        <v>119</v>
      </c>
      <c r="C143" s="163">
        <v>32379</v>
      </c>
      <c r="D143" s="163">
        <v>32619</v>
      </c>
      <c r="E143" s="163">
        <v>10923</v>
      </c>
      <c r="F143" s="163">
        <v>25996</v>
      </c>
      <c r="G143" s="163">
        <v>33903</v>
      </c>
      <c r="H143" s="163">
        <v>35840</v>
      </c>
      <c r="I143" s="164">
        <f t="shared" si="57"/>
        <v>5.7133586998200814E-2</v>
      </c>
      <c r="J143" s="165">
        <f t="shared" si="54"/>
        <v>9.8746129556393614E-2</v>
      </c>
      <c r="K143" s="163">
        <f t="shared" si="55"/>
        <v>1937</v>
      </c>
      <c r="L143" s="163">
        <f t="shared" si="56"/>
        <v>3221</v>
      </c>
      <c r="M143" s="164">
        <f t="shared" si="58"/>
        <v>1.1863408475094555E-3</v>
      </c>
      <c r="N143" s="79"/>
    </row>
    <row r="144" spans="1:14" x14ac:dyDescent="0.25">
      <c r="A144" s="161"/>
      <c r="B144" s="162" t="s">
        <v>128</v>
      </c>
      <c r="C144" s="163">
        <v>12687</v>
      </c>
      <c r="D144" s="163">
        <v>13783</v>
      </c>
      <c r="E144" s="163">
        <v>15298</v>
      </c>
      <c r="F144" s="163">
        <v>15349</v>
      </c>
      <c r="G144" s="163">
        <v>19191</v>
      </c>
      <c r="H144" s="163">
        <v>17732</v>
      </c>
      <c r="I144" s="164">
        <f t="shared" si="57"/>
        <v>-7.6025220155281126E-2</v>
      </c>
      <c r="J144" s="165">
        <f t="shared" si="54"/>
        <v>0.2865123703112531</v>
      </c>
      <c r="K144" s="163">
        <f t="shared" si="55"/>
        <v>-1459</v>
      </c>
      <c r="L144" s="163">
        <f t="shared" si="56"/>
        <v>3949</v>
      </c>
      <c r="M144" s="164">
        <f t="shared" si="58"/>
        <v>5.8694743046980085E-4</v>
      </c>
      <c r="N144" s="79"/>
    </row>
    <row r="145" spans="1:14" x14ac:dyDescent="0.25">
      <c r="A145" s="161" t="s">
        <v>144</v>
      </c>
      <c r="B145" s="162" t="s">
        <v>131</v>
      </c>
      <c r="C145" s="163">
        <v>55792</v>
      </c>
      <c r="D145" s="163">
        <v>35516</v>
      </c>
      <c r="E145" s="163">
        <v>29128</v>
      </c>
      <c r="F145" s="163">
        <v>7226</v>
      </c>
      <c r="G145" s="163">
        <v>13473</v>
      </c>
      <c r="H145" s="163">
        <v>11848</v>
      </c>
      <c r="I145" s="164">
        <f t="shared" si="57"/>
        <v>-0.1206115935574853</v>
      </c>
      <c r="J145" s="165">
        <f t="shared" si="54"/>
        <v>-0.66640387431017012</v>
      </c>
      <c r="K145" s="163">
        <f t="shared" si="55"/>
        <v>-1625</v>
      </c>
      <c r="L145" s="163">
        <f t="shared" si="56"/>
        <v>-23668</v>
      </c>
      <c r="M145" s="164">
        <f t="shared" si="58"/>
        <v>3.9218098106283563E-4</v>
      </c>
      <c r="N145" s="79"/>
    </row>
    <row r="146" spans="1:14" x14ac:dyDescent="0.25">
      <c r="A146" s="161" t="s">
        <v>145</v>
      </c>
      <c r="B146" s="168" t="s">
        <v>145</v>
      </c>
      <c r="C146" s="169">
        <f t="shared" ref="C146:H146" si="59">C138-SUM(C139:C145)</f>
        <v>317774</v>
      </c>
      <c r="D146" s="169">
        <f t="shared" si="59"/>
        <v>342630</v>
      </c>
      <c r="E146" s="169">
        <f t="shared" si="59"/>
        <v>128764</v>
      </c>
      <c r="F146" s="169">
        <f t="shared" si="59"/>
        <v>381435</v>
      </c>
      <c r="G146" s="169">
        <f t="shared" si="59"/>
        <v>417540</v>
      </c>
      <c r="H146" s="169">
        <f t="shared" si="59"/>
        <v>427211</v>
      </c>
      <c r="I146" s="170">
        <f t="shared" si="57"/>
        <v>2.3161852756622192E-2</v>
      </c>
      <c r="J146" s="171">
        <f t="shared" si="54"/>
        <v>0.24685812684236641</v>
      </c>
      <c r="K146" s="169">
        <f>H146-G146</f>
        <v>9671</v>
      </c>
      <c r="L146" s="169">
        <f t="shared" si="56"/>
        <v>84581</v>
      </c>
      <c r="M146" s="170">
        <f t="shared" si="58"/>
        <v>1.4141123320462108E-2</v>
      </c>
      <c r="N146" s="79"/>
    </row>
    <row r="147" spans="1:14" s="144" customFormat="1" x14ac:dyDescent="0.25">
      <c r="A147" s="161"/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61"/>
      <c r="B148" s="154" t="s">
        <v>68</v>
      </c>
      <c r="C148" s="176">
        <v>657256</v>
      </c>
      <c r="D148" s="176">
        <v>598275</v>
      </c>
      <c r="E148" s="176">
        <v>204716</v>
      </c>
      <c r="F148" s="176">
        <v>495167</v>
      </c>
      <c r="G148" s="176">
        <v>641391</v>
      </c>
      <c r="H148" s="176">
        <v>616166</v>
      </c>
      <c r="I148" s="177">
        <f>IFERROR(H148/G148-1,"-")</f>
        <v>-3.9328584280103662E-2</v>
      </c>
      <c r="J148" s="177">
        <f>IFERROR(H148/D148-1,"-")</f>
        <v>2.9904308219464326E-2</v>
      </c>
      <c r="K148" s="176">
        <f>H148-G148</f>
        <v>-25225</v>
      </c>
      <c r="L148" s="176">
        <f>H148-D148</f>
        <v>17891</v>
      </c>
      <c r="M148" s="177">
        <f>H148/H$8</f>
        <v>2.0395728087235245E-2</v>
      </c>
      <c r="N148" s="79"/>
    </row>
    <row r="149" spans="1:14" x14ac:dyDescent="0.25">
      <c r="A149" s="161" t="s">
        <v>96</v>
      </c>
      <c r="B149" s="157" t="s">
        <v>97</v>
      </c>
      <c r="C149" s="158">
        <v>222928</v>
      </c>
      <c r="D149" s="158">
        <v>222866</v>
      </c>
      <c r="E149" s="158">
        <v>76683</v>
      </c>
      <c r="F149" s="158">
        <v>210595</v>
      </c>
      <c r="G149" s="158">
        <v>257673</v>
      </c>
      <c r="H149" s="158">
        <v>238535</v>
      </c>
      <c r="I149" s="159">
        <f>IFERROR(H149/G149-1,"-")</f>
        <v>-7.427243056121513E-2</v>
      </c>
      <c r="J149" s="160">
        <f t="shared" ref="J149:J160" si="60">IFERROR(H149/D149-1,"-")</f>
        <v>7.0306821139159759E-2</v>
      </c>
      <c r="K149" s="158">
        <f t="shared" ref="K149:K159" si="61">H149-G149</f>
        <v>-19138</v>
      </c>
      <c r="L149" s="158">
        <f t="shared" ref="L149:L160" si="62">H149-D149</f>
        <v>15669</v>
      </c>
      <c r="M149" s="159">
        <f>H149/H$8</f>
        <v>7.8957537405320299E-3</v>
      </c>
      <c r="N149" s="79"/>
    </row>
    <row r="150" spans="1:14" x14ac:dyDescent="0.25">
      <c r="A150" s="161" t="s">
        <v>103</v>
      </c>
      <c r="B150" s="162" t="s">
        <v>103</v>
      </c>
      <c r="C150" s="163">
        <v>95301</v>
      </c>
      <c r="D150" s="163">
        <v>96513</v>
      </c>
      <c r="E150" s="163">
        <v>34406</v>
      </c>
      <c r="F150" s="163">
        <v>128107</v>
      </c>
      <c r="G150" s="163">
        <v>179358</v>
      </c>
      <c r="H150" s="163">
        <v>156139</v>
      </c>
      <c r="I150" s="164">
        <f>IFERROR(H150/G150-1,"-")</f>
        <v>-0.12945617145597077</v>
      </c>
      <c r="J150" s="165">
        <f t="shared" si="60"/>
        <v>0.61780278304477121</v>
      </c>
      <c r="K150" s="163">
        <f t="shared" si="61"/>
        <v>-23219</v>
      </c>
      <c r="L150" s="163">
        <f t="shared" si="62"/>
        <v>59626</v>
      </c>
      <c r="M150" s="164">
        <f>H150/H$8</f>
        <v>5.1683614282722898E-3</v>
      </c>
      <c r="N150" s="79"/>
    </row>
    <row r="151" spans="1:14" x14ac:dyDescent="0.25">
      <c r="A151" s="161" t="s">
        <v>100</v>
      </c>
      <c r="B151" s="162" t="s">
        <v>100</v>
      </c>
      <c r="C151" s="163">
        <v>127627</v>
      </c>
      <c r="D151" s="163">
        <v>126353</v>
      </c>
      <c r="E151" s="163">
        <v>42277</v>
      </c>
      <c r="F151" s="163">
        <v>82488</v>
      </c>
      <c r="G151" s="163">
        <v>78315</v>
      </c>
      <c r="H151" s="163">
        <v>82396</v>
      </c>
      <c r="I151" s="164">
        <f>IFERROR(H151/G151-1,"-")</f>
        <v>5.2110068313860669E-2</v>
      </c>
      <c r="J151" s="165">
        <f t="shared" si="60"/>
        <v>-0.34789043394300101</v>
      </c>
      <c r="K151" s="163">
        <f t="shared" si="61"/>
        <v>4081</v>
      </c>
      <c r="L151" s="163">
        <f t="shared" si="62"/>
        <v>-43957</v>
      </c>
      <c r="M151" s="164">
        <f>H151/H$8</f>
        <v>2.7273923122597401E-3</v>
      </c>
      <c r="N151" s="79"/>
    </row>
    <row r="152" spans="1:14" x14ac:dyDescent="0.25">
      <c r="A152" s="161"/>
      <c r="B152" s="157" t="s">
        <v>107</v>
      </c>
      <c r="C152" s="158">
        <v>434328</v>
      </c>
      <c r="D152" s="158">
        <v>375409</v>
      </c>
      <c r="E152" s="158">
        <v>128033</v>
      </c>
      <c r="F152" s="158">
        <v>284572</v>
      </c>
      <c r="G152" s="158">
        <v>383718</v>
      </c>
      <c r="H152" s="158">
        <v>377631</v>
      </c>
      <c r="I152" s="159">
        <f>IFERROR(H152/G152-1,"-")</f>
        <v>-1.5863212046346553E-2</v>
      </c>
      <c r="J152" s="160">
        <f t="shared" si="60"/>
        <v>5.9188778106011863E-3</v>
      </c>
      <c r="K152" s="158">
        <f t="shared" si="61"/>
        <v>-6087</v>
      </c>
      <c r="L152" s="158">
        <f t="shared" si="62"/>
        <v>2222</v>
      </c>
      <c r="M152" s="159">
        <f>H152/H$8</f>
        <v>1.2499974346703214E-2</v>
      </c>
      <c r="N152" s="79"/>
    </row>
    <row r="153" spans="1:14" s="56" customFormat="1" x14ac:dyDescent="0.25">
      <c r="A153" s="161"/>
      <c r="B153" s="162" t="s">
        <v>110</v>
      </c>
      <c r="C153" s="163">
        <v>128843</v>
      </c>
      <c r="D153" s="163">
        <v>98738</v>
      </c>
      <c r="E153" s="163">
        <v>26992</v>
      </c>
      <c r="F153" s="163">
        <v>105720</v>
      </c>
      <c r="G153" s="163">
        <v>146172</v>
      </c>
      <c r="H153" s="163">
        <v>129931</v>
      </c>
      <c r="I153" s="164">
        <f t="shared" ref="I153:I160" si="63">IFERROR(H153/G153-1,"-")</f>
        <v>-0.11110883069260868</v>
      </c>
      <c r="J153" s="165">
        <f t="shared" si="60"/>
        <v>0.31591687091089549</v>
      </c>
      <c r="K153" s="163">
        <f t="shared" si="61"/>
        <v>-16241</v>
      </c>
      <c r="L153" s="163">
        <f t="shared" si="62"/>
        <v>31193</v>
      </c>
      <c r="M153" s="164">
        <f t="shared" ref="M153:M160" si="64">H153/H$8</f>
        <v>4.3008496835310007E-3</v>
      </c>
      <c r="N153" s="166"/>
    </row>
    <row r="154" spans="1:14" s="56" customFormat="1" x14ac:dyDescent="0.25">
      <c r="A154" s="161"/>
      <c r="B154" s="162" t="s">
        <v>113</v>
      </c>
      <c r="C154" s="163">
        <v>152944</v>
      </c>
      <c r="D154" s="163">
        <v>122077</v>
      </c>
      <c r="E154" s="163">
        <v>46028</v>
      </c>
      <c r="F154" s="163">
        <v>72812</v>
      </c>
      <c r="G154" s="163">
        <v>80080</v>
      </c>
      <c r="H154" s="163">
        <v>80193</v>
      </c>
      <c r="I154" s="164">
        <f t="shared" si="63"/>
        <v>1.4110889110889868E-3</v>
      </c>
      <c r="J154" s="165">
        <f t="shared" si="60"/>
        <v>-0.34309493188725149</v>
      </c>
      <c r="K154" s="163">
        <f t="shared" si="61"/>
        <v>113</v>
      </c>
      <c r="L154" s="163">
        <f t="shared" si="62"/>
        <v>-41884</v>
      </c>
      <c r="M154" s="164">
        <f t="shared" si="64"/>
        <v>2.6544707473305181E-3</v>
      </c>
      <c r="N154" s="166"/>
    </row>
    <row r="155" spans="1:14" x14ac:dyDescent="0.25">
      <c r="A155" s="161"/>
      <c r="B155" s="162" t="s">
        <v>116</v>
      </c>
      <c r="C155" s="163">
        <v>61613</v>
      </c>
      <c r="D155" s="163">
        <v>56591</v>
      </c>
      <c r="E155" s="163">
        <v>13069</v>
      </c>
      <c r="F155" s="163">
        <v>30861</v>
      </c>
      <c r="G155" s="163">
        <v>59392</v>
      </c>
      <c r="H155" s="163">
        <v>53036</v>
      </c>
      <c r="I155" s="164">
        <f t="shared" si="63"/>
        <v>-0.10701778017241381</v>
      </c>
      <c r="J155" s="165">
        <f t="shared" si="60"/>
        <v>-6.2819176194094495E-2</v>
      </c>
      <c r="K155" s="163">
        <f t="shared" si="61"/>
        <v>-6356</v>
      </c>
      <c r="L155" s="163">
        <f t="shared" si="62"/>
        <v>-3555</v>
      </c>
      <c r="M155" s="164">
        <f t="shared" si="64"/>
        <v>1.7555461269115928E-3</v>
      </c>
      <c r="N155" s="79"/>
    </row>
    <row r="156" spans="1:14" x14ac:dyDescent="0.25">
      <c r="A156" s="161"/>
      <c r="B156" s="162" t="s">
        <v>123</v>
      </c>
      <c r="C156" s="163">
        <v>6059</v>
      </c>
      <c r="D156" s="163">
        <v>6162</v>
      </c>
      <c r="E156" s="163">
        <v>2476</v>
      </c>
      <c r="F156" s="163">
        <v>6812</v>
      </c>
      <c r="G156" s="163">
        <v>9921</v>
      </c>
      <c r="H156" s="163">
        <v>12943</v>
      </c>
      <c r="I156" s="164">
        <f t="shared" si="63"/>
        <v>0.30460639048483018</v>
      </c>
      <c r="J156" s="165">
        <f t="shared" si="60"/>
        <v>1.1004543979227526</v>
      </c>
      <c r="K156" s="163">
        <f t="shared" si="61"/>
        <v>3022</v>
      </c>
      <c r="L156" s="163">
        <f t="shared" si="62"/>
        <v>6781</v>
      </c>
      <c r="M156" s="164">
        <f t="shared" si="64"/>
        <v>4.2842660684472327E-4</v>
      </c>
      <c r="N156" s="79"/>
    </row>
    <row r="157" spans="1:14" x14ac:dyDescent="0.25">
      <c r="A157" s="161"/>
      <c r="B157" s="162" t="s">
        <v>119</v>
      </c>
      <c r="C157" s="163">
        <v>14121</v>
      </c>
      <c r="D157" s="163">
        <v>17366</v>
      </c>
      <c r="E157" s="163">
        <v>9107</v>
      </c>
      <c r="F157" s="163">
        <v>23654</v>
      </c>
      <c r="G157" s="163">
        <v>18824</v>
      </c>
      <c r="H157" s="163">
        <v>21629</v>
      </c>
      <c r="I157" s="164">
        <f t="shared" si="63"/>
        <v>0.14901189970250739</v>
      </c>
      <c r="J157" s="165">
        <f t="shared" si="60"/>
        <v>0.24547967292410466</v>
      </c>
      <c r="K157" s="163">
        <f t="shared" si="61"/>
        <v>2805</v>
      </c>
      <c r="L157" s="163">
        <f t="shared" si="62"/>
        <v>4263</v>
      </c>
      <c r="M157" s="164">
        <f t="shared" si="64"/>
        <v>7.1594213701958742E-4</v>
      </c>
      <c r="N157" s="79"/>
    </row>
    <row r="158" spans="1:14" x14ac:dyDescent="0.25">
      <c r="A158" s="161"/>
      <c r="B158" s="162" t="s">
        <v>128</v>
      </c>
      <c r="C158" s="163">
        <v>1673</v>
      </c>
      <c r="D158" s="163">
        <v>2578</v>
      </c>
      <c r="E158" s="163">
        <v>2809</v>
      </c>
      <c r="F158" s="163">
        <v>1636</v>
      </c>
      <c r="G158" s="163">
        <v>3281</v>
      </c>
      <c r="H158" s="163">
        <v>2254</v>
      </c>
      <c r="I158" s="164">
        <f t="shared" si="63"/>
        <v>-0.31301432490094483</v>
      </c>
      <c r="J158" s="165">
        <f t="shared" si="60"/>
        <v>-0.1256788207913111</v>
      </c>
      <c r="K158" s="163">
        <f t="shared" si="61"/>
        <v>-1027</v>
      </c>
      <c r="L158" s="163">
        <f t="shared" si="62"/>
        <v>-324</v>
      </c>
      <c r="M158" s="164">
        <f t="shared" si="64"/>
        <v>7.4609717362899352E-5</v>
      </c>
      <c r="N158" s="79"/>
    </row>
    <row r="159" spans="1:14" x14ac:dyDescent="0.25">
      <c r="A159" s="161" t="s">
        <v>144</v>
      </c>
      <c r="B159" s="162" t="s">
        <v>131</v>
      </c>
      <c r="C159" s="163">
        <v>6035</v>
      </c>
      <c r="D159" s="163">
        <v>5519</v>
      </c>
      <c r="E159" s="163">
        <v>3734</v>
      </c>
      <c r="F159" s="163">
        <v>2802</v>
      </c>
      <c r="G159" s="163">
        <v>4346</v>
      </c>
      <c r="H159" s="163">
        <v>3969</v>
      </c>
      <c r="I159" s="164">
        <f t="shared" si="63"/>
        <v>-8.6746433502070897E-2</v>
      </c>
      <c r="J159" s="165">
        <f t="shared" si="60"/>
        <v>-0.28084797970646858</v>
      </c>
      <c r="K159" s="163">
        <f t="shared" si="61"/>
        <v>-377</v>
      </c>
      <c r="L159" s="163">
        <f t="shared" si="62"/>
        <v>-1550</v>
      </c>
      <c r="M159" s="164">
        <f t="shared" si="64"/>
        <v>1.3137798057380102E-4</v>
      </c>
      <c r="N159" s="79"/>
    </row>
    <row r="160" spans="1:14" x14ac:dyDescent="0.25">
      <c r="A160" s="161" t="s">
        <v>145</v>
      </c>
      <c r="B160" s="168" t="s">
        <v>145</v>
      </c>
      <c r="C160" s="169">
        <f t="shared" ref="C160:H160" si="65">C152-SUM(C153:C159)</f>
        <v>63040</v>
      </c>
      <c r="D160" s="169">
        <f t="shared" si="65"/>
        <v>66378</v>
      </c>
      <c r="E160" s="169">
        <f t="shared" si="65"/>
        <v>23818</v>
      </c>
      <c r="F160" s="169">
        <f t="shared" si="65"/>
        <v>40275</v>
      </c>
      <c r="G160" s="169">
        <f t="shared" si="65"/>
        <v>61702</v>
      </c>
      <c r="H160" s="169">
        <f t="shared" si="65"/>
        <v>73676</v>
      </c>
      <c r="I160" s="170">
        <f t="shared" si="63"/>
        <v>0.1940617808174776</v>
      </c>
      <c r="J160" s="171">
        <f t="shared" si="60"/>
        <v>0.10994606646780558</v>
      </c>
      <c r="K160" s="169">
        <f>H160-G160</f>
        <v>11974</v>
      </c>
      <c r="L160" s="169">
        <f t="shared" si="62"/>
        <v>7298</v>
      </c>
      <c r="M160" s="170">
        <f t="shared" si="64"/>
        <v>2.4387513471290914E-3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2">
    <mergeCell ref="B3:M3"/>
    <mergeCell ref="C5:M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520D-5362-4856-B40D-4FA0C06FC321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67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14" ht="6" customHeight="1" x14ac:dyDescent="0.25"/>
    <row r="6" spans="1:14" s="144" customFormat="1" ht="72" customHeight="1" x14ac:dyDescent="0.25">
      <c r="B6" s="145"/>
      <c r="C6" s="182">
        <v>2018</v>
      </c>
      <c r="D6" s="182">
        <v>2019</v>
      </c>
      <c r="E6" s="182">
        <v>2020</v>
      </c>
      <c r="F6" s="182">
        <v>2021</v>
      </c>
      <c r="G6" s="182">
        <v>2022</v>
      </c>
      <c r="H6" s="182">
        <v>2023</v>
      </c>
      <c r="I6" s="173" t="str">
        <f>CONCATENATE("var. ",RIGHT(H6,2),"/",RIGHT(G6,2))</f>
        <v>var. 23/22</v>
      </c>
      <c r="J6" s="173" t="str">
        <f>CONCATENATE("var. ",RIGHT(H6,2),"/",RIGHT(E6,2))</f>
        <v>var. 23/20</v>
      </c>
      <c r="K6" s="172" t="str">
        <f>CONCATENATE("dif. ",RIGHT(H6,2),"/",RIGHT(G6,2))</f>
        <v>dif. 23/22</v>
      </c>
      <c r="L6" s="172" t="str">
        <f>CONCATENATE("dif. ",RIGHT(H6,2),"/",RIGHT(E6,2))</f>
        <v>dif. 23/20</v>
      </c>
      <c r="M6" s="173" t="str">
        <f>CONCATENATE("Cuota s/ total lugares de residencia ",RIGHT(H6,4))</f>
        <v>Cuota s/ total lugares de residencia 2023</v>
      </c>
    </row>
    <row r="7" spans="1:14" s="144" customFormat="1" x14ac:dyDescent="0.25">
      <c r="B7" s="150" t="s">
        <v>43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</row>
    <row r="8" spans="1:14" x14ac:dyDescent="0.25">
      <c r="A8" s="1">
        <v>3</v>
      </c>
      <c r="B8" s="154" t="s">
        <v>68</v>
      </c>
      <c r="C8" s="176">
        <v>34510831</v>
      </c>
      <c r="D8" s="176">
        <v>34034766</v>
      </c>
      <c r="E8" s="176">
        <v>10243785</v>
      </c>
      <c r="F8" s="176">
        <v>13903380</v>
      </c>
      <c r="G8" s="176">
        <v>31405937</v>
      </c>
      <c r="H8" s="176">
        <v>34509923</v>
      </c>
      <c r="I8" s="177">
        <f>IFERROR(H8/G8-1,"-")</f>
        <v>9.8834370074677214E-2</v>
      </c>
      <c r="J8" s="177">
        <f>IFERROR(H8/E8-1,"-")</f>
        <v>2.3688644382911201</v>
      </c>
      <c r="K8" s="176">
        <f>H8-G8</f>
        <v>3103986</v>
      </c>
      <c r="L8" s="176">
        <f>H8-E8</f>
        <v>24266138</v>
      </c>
      <c r="M8" s="177">
        <f>H8/H$8</f>
        <v>1</v>
      </c>
      <c r="N8" s="79"/>
    </row>
    <row r="9" spans="1:14" x14ac:dyDescent="0.25">
      <c r="A9" s="1" t="s">
        <v>96</v>
      </c>
      <c r="B9" s="157" t="s">
        <v>97</v>
      </c>
      <c r="C9" s="158">
        <v>4630328</v>
      </c>
      <c r="D9" s="158">
        <v>4613933</v>
      </c>
      <c r="E9" s="158">
        <v>1666329</v>
      </c>
      <c r="F9" s="158">
        <v>2851484</v>
      </c>
      <c r="G9" s="158">
        <v>4154268</v>
      </c>
      <c r="H9" s="158">
        <v>4256196</v>
      </c>
      <c r="I9" s="159">
        <f>IFERROR(H9/G9-1,"-")</f>
        <v>2.4535730482482032E-2</v>
      </c>
      <c r="J9" s="160">
        <f t="shared" ref="J9:J20" si="0">IFERROR(H9/E9-1,"-")</f>
        <v>1.5542350880288347</v>
      </c>
      <c r="K9" s="158">
        <f t="shared" ref="K9:K19" si="1">H9-G9</f>
        <v>101928</v>
      </c>
      <c r="L9" s="158">
        <f t="shared" ref="L9:L20" si="2">H9-E9</f>
        <v>2589867</v>
      </c>
      <c r="M9" s="159">
        <f>H9/H$8</f>
        <v>0.12333252670543483</v>
      </c>
      <c r="N9" s="79"/>
    </row>
    <row r="10" spans="1:14" x14ac:dyDescent="0.25">
      <c r="A10" s="161" t="s">
        <v>103</v>
      </c>
      <c r="B10" s="162" t="s">
        <v>103</v>
      </c>
      <c r="C10" s="163">
        <v>1417896</v>
      </c>
      <c r="D10" s="163">
        <v>1301233</v>
      </c>
      <c r="E10" s="163">
        <v>564792</v>
      </c>
      <c r="F10" s="163">
        <v>1116779</v>
      </c>
      <c r="G10" s="163">
        <v>1214668</v>
      </c>
      <c r="H10" s="163">
        <v>1317693</v>
      </c>
      <c r="I10" s="164">
        <f>IFERROR(H10/G10-1,"-")</f>
        <v>8.4817415129072371E-2</v>
      </c>
      <c r="J10" s="165">
        <f t="shared" si="0"/>
        <v>1.3330588960183571</v>
      </c>
      <c r="K10" s="163">
        <f t="shared" si="1"/>
        <v>103025</v>
      </c>
      <c r="L10" s="163">
        <f t="shared" si="2"/>
        <v>752901</v>
      </c>
      <c r="M10" s="164">
        <f>H10/H$8</f>
        <v>3.8183017678712294E-2</v>
      </c>
      <c r="N10" s="79"/>
    </row>
    <row r="11" spans="1:14" x14ac:dyDescent="0.25">
      <c r="A11" s="161" t="s">
        <v>100</v>
      </c>
      <c r="B11" s="162" t="s">
        <v>100</v>
      </c>
      <c r="C11" s="163">
        <v>3212432</v>
      </c>
      <c r="D11" s="163">
        <v>3312700</v>
      </c>
      <c r="E11" s="163">
        <v>1101537</v>
      </c>
      <c r="F11" s="163">
        <v>1734705</v>
      </c>
      <c r="G11" s="163">
        <v>2939600</v>
      </c>
      <c r="H11" s="163">
        <v>2938503</v>
      </c>
      <c r="I11" s="164">
        <f>IFERROR(H11/G11-1,"-")</f>
        <v>-3.7318002449315824E-4</v>
      </c>
      <c r="J11" s="165">
        <f t="shared" si="0"/>
        <v>1.6676389444930129</v>
      </c>
      <c r="K11" s="163">
        <f t="shared" si="1"/>
        <v>-1097</v>
      </c>
      <c r="L11" s="163">
        <f t="shared" si="2"/>
        <v>1836966</v>
      </c>
      <c r="M11" s="164">
        <f>H11/H$8</f>
        <v>8.5149509026722539E-2</v>
      </c>
      <c r="N11" s="79"/>
    </row>
    <row r="12" spans="1:14" x14ac:dyDescent="0.25">
      <c r="A12" s="1"/>
      <c r="B12" s="157" t="s">
        <v>107</v>
      </c>
      <c r="C12" s="158">
        <v>29880503</v>
      </c>
      <c r="D12" s="158">
        <v>29420833</v>
      </c>
      <c r="E12" s="158">
        <v>8577456</v>
      </c>
      <c r="F12" s="158">
        <v>11051896</v>
      </c>
      <c r="G12" s="158">
        <v>27251669</v>
      </c>
      <c r="H12" s="158">
        <v>30253727</v>
      </c>
      <c r="I12" s="159">
        <f>IFERROR(H12/G12-1,"-")</f>
        <v>0.11016051897592027</v>
      </c>
      <c r="J12" s="160">
        <f t="shared" si="0"/>
        <v>2.5271212116972679</v>
      </c>
      <c r="K12" s="158">
        <f t="shared" si="1"/>
        <v>3002058</v>
      </c>
      <c r="L12" s="158">
        <f t="shared" si="2"/>
        <v>21676271</v>
      </c>
      <c r="M12" s="159">
        <f>H12/H$8</f>
        <v>0.87666747329456518</v>
      </c>
      <c r="N12" s="79"/>
    </row>
    <row r="13" spans="1:14" s="56" customFormat="1" x14ac:dyDescent="0.25">
      <c r="B13" s="162" t="s">
        <v>110</v>
      </c>
      <c r="C13" s="163">
        <v>12789312</v>
      </c>
      <c r="D13" s="163">
        <v>13160030</v>
      </c>
      <c r="E13" s="163">
        <v>3390819</v>
      </c>
      <c r="F13" s="163">
        <v>3350798</v>
      </c>
      <c r="G13" s="163">
        <v>12657617</v>
      </c>
      <c r="H13" s="163">
        <v>13883101</v>
      </c>
      <c r="I13" s="164">
        <f t="shared" ref="I13:I20" si="3">IFERROR(H13/G13-1,"-")</f>
        <v>9.6817908141793252E-2</v>
      </c>
      <c r="J13" s="165">
        <f t="shared" si="0"/>
        <v>3.09432087056254</v>
      </c>
      <c r="K13" s="163">
        <f t="shared" si="1"/>
        <v>1225484</v>
      </c>
      <c r="L13" s="163">
        <f t="shared" si="2"/>
        <v>10492282</v>
      </c>
      <c r="M13" s="164">
        <f t="shared" ref="M13:M20" si="4">H13/H$8</f>
        <v>0.40229301583779253</v>
      </c>
      <c r="N13" s="166"/>
    </row>
    <row r="14" spans="1:14" s="56" customFormat="1" x14ac:dyDescent="0.25">
      <c r="B14" s="162" t="s">
        <v>113</v>
      </c>
      <c r="C14" s="163">
        <v>5171883</v>
      </c>
      <c r="D14" s="163">
        <v>4424103</v>
      </c>
      <c r="E14" s="163">
        <v>1278654</v>
      </c>
      <c r="F14" s="163">
        <v>1806937</v>
      </c>
      <c r="G14" s="163">
        <v>3169256</v>
      </c>
      <c r="H14" s="163">
        <v>3598054</v>
      </c>
      <c r="I14" s="164">
        <f t="shared" si="3"/>
        <v>0.13529926266606429</v>
      </c>
      <c r="J14" s="165">
        <f t="shared" si="0"/>
        <v>1.813938719935182</v>
      </c>
      <c r="K14" s="163">
        <f t="shared" si="1"/>
        <v>428798</v>
      </c>
      <c r="L14" s="163">
        <f t="shared" si="2"/>
        <v>2319400</v>
      </c>
      <c r="M14" s="164">
        <f t="shared" si="4"/>
        <v>0.10426143228427372</v>
      </c>
      <c r="N14" s="166"/>
    </row>
    <row r="15" spans="1:14" x14ac:dyDescent="0.25">
      <c r="A15" s="1"/>
      <c r="B15" s="162" t="s">
        <v>116</v>
      </c>
      <c r="C15" s="163">
        <v>1147817</v>
      </c>
      <c r="D15" s="163">
        <v>1180822</v>
      </c>
      <c r="E15" s="163">
        <v>395218</v>
      </c>
      <c r="F15" s="163">
        <v>815902</v>
      </c>
      <c r="G15" s="163">
        <v>1288352</v>
      </c>
      <c r="H15" s="163">
        <v>1520450</v>
      </c>
      <c r="I15" s="164">
        <f t="shared" si="3"/>
        <v>0.18015107672437347</v>
      </c>
      <c r="J15" s="165">
        <f t="shared" si="0"/>
        <v>2.8471172871680945</v>
      </c>
      <c r="K15" s="163">
        <f t="shared" si="1"/>
        <v>232098</v>
      </c>
      <c r="L15" s="163">
        <f t="shared" si="2"/>
        <v>1125232</v>
      </c>
      <c r="M15" s="164">
        <f t="shared" si="4"/>
        <v>4.4058342291867759E-2</v>
      </c>
      <c r="N15" s="79"/>
    </row>
    <row r="16" spans="1:14" x14ac:dyDescent="0.25">
      <c r="A16" s="1"/>
      <c r="B16" s="162" t="s">
        <v>123</v>
      </c>
      <c r="C16" s="163">
        <v>1190551</v>
      </c>
      <c r="D16" s="163">
        <v>1116998</v>
      </c>
      <c r="E16" s="163">
        <v>302698</v>
      </c>
      <c r="F16" s="163">
        <v>691981</v>
      </c>
      <c r="G16" s="163">
        <v>1287744</v>
      </c>
      <c r="H16" s="163">
        <v>1318357</v>
      </c>
      <c r="I16" s="164">
        <f t="shared" si="3"/>
        <v>2.3772582128124942E-2</v>
      </c>
      <c r="J16" s="165">
        <f t="shared" si="0"/>
        <v>3.3553541813953185</v>
      </c>
      <c r="K16" s="163">
        <f t="shared" si="1"/>
        <v>30613</v>
      </c>
      <c r="L16" s="163">
        <f t="shared" si="2"/>
        <v>1015659</v>
      </c>
      <c r="M16" s="164">
        <f t="shared" si="4"/>
        <v>3.8202258521411361E-2</v>
      </c>
      <c r="N16" s="79"/>
    </row>
    <row r="17" spans="1:14" x14ac:dyDescent="0.25">
      <c r="A17" s="1"/>
      <c r="B17" s="162" t="s">
        <v>119</v>
      </c>
      <c r="C17" s="163">
        <v>1113956</v>
      </c>
      <c r="D17" s="163">
        <v>1084813</v>
      </c>
      <c r="E17" s="163">
        <v>443857</v>
      </c>
      <c r="F17" s="163">
        <v>726467</v>
      </c>
      <c r="G17" s="163">
        <v>1124652</v>
      </c>
      <c r="H17" s="163">
        <v>1172687</v>
      </c>
      <c r="I17" s="164">
        <f t="shared" si="3"/>
        <v>4.2710989710594838E-2</v>
      </c>
      <c r="J17" s="165">
        <f t="shared" si="0"/>
        <v>1.6420378635461419</v>
      </c>
      <c r="K17" s="163">
        <f t="shared" si="1"/>
        <v>48035</v>
      </c>
      <c r="L17" s="163">
        <f t="shared" si="2"/>
        <v>728830</v>
      </c>
      <c r="M17" s="164">
        <f t="shared" si="4"/>
        <v>3.3981153768439298E-2</v>
      </c>
      <c r="N17" s="79"/>
    </row>
    <row r="18" spans="1:14" x14ac:dyDescent="0.25">
      <c r="A18" s="1"/>
      <c r="B18" s="162" t="s">
        <v>128</v>
      </c>
      <c r="C18" s="163">
        <v>561907</v>
      </c>
      <c r="D18" s="163">
        <v>594834</v>
      </c>
      <c r="E18" s="163">
        <v>241432</v>
      </c>
      <c r="F18" s="163">
        <v>191434</v>
      </c>
      <c r="G18" s="163">
        <v>491173</v>
      </c>
      <c r="H18" s="163">
        <v>523681</v>
      </c>
      <c r="I18" s="164">
        <f t="shared" si="3"/>
        <v>6.6184419746199374E-2</v>
      </c>
      <c r="J18" s="165">
        <f t="shared" si="0"/>
        <v>1.169062096159581</v>
      </c>
      <c r="K18" s="163">
        <f t="shared" si="1"/>
        <v>32508</v>
      </c>
      <c r="L18" s="163">
        <f t="shared" si="2"/>
        <v>282249</v>
      </c>
      <c r="M18" s="164">
        <f t="shared" si="4"/>
        <v>1.5174794797426816E-2</v>
      </c>
      <c r="N18" s="79"/>
    </row>
    <row r="19" spans="1:14" x14ac:dyDescent="0.25">
      <c r="A19" s="161" t="s">
        <v>144</v>
      </c>
      <c r="B19" s="162" t="s">
        <v>131</v>
      </c>
      <c r="C19" s="163">
        <v>955904</v>
      </c>
      <c r="D19" s="163">
        <v>847396</v>
      </c>
      <c r="E19" s="163">
        <v>356220</v>
      </c>
      <c r="F19" s="163">
        <v>171613</v>
      </c>
      <c r="G19" s="163">
        <v>432862</v>
      </c>
      <c r="H19" s="163">
        <v>543249</v>
      </c>
      <c r="I19" s="164">
        <f t="shared" si="3"/>
        <v>0.25501661037466916</v>
      </c>
      <c r="J19" s="165">
        <f t="shared" si="0"/>
        <v>0.52503789792824662</v>
      </c>
      <c r="K19" s="163">
        <f t="shared" si="1"/>
        <v>110387</v>
      </c>
      <c r="L19" s="163">
        <f t="shared" si="2"/>
        <v>187029</v>
      </c>
      <c r="M19" s="164">
        <f t="shared" si="4"/>
        <v>1.5741820113594575E-2</v>
      </c>
      <c r="N19" s="79"/>
    </row>
    <row r="20" spans="1:14" x14ac:dyDescent="0.25">
      <c r="A20" s="167" t="s">
        <v>145</v>
      </c>
      <c r="B20" s="168" t="s">
        <v>145</v>
      </c>
      <c r="C20" s="169">
        <f t="shared" ref="C20" si="5">C12-SUM(C13:C19)</f>
        <v>6949173</v>
      </c>
      <c r="D20" s="169">
        <f t="shared" ref="D20:H20" si="6">D12-SUM(D13:D19)</f>
        <v>7011837</v>
      </c>
      <c r="E20" s="169">
        <f t="shared" si="6"/>
        <v>2168558</v>
      </c>
      <c r="F20" s="169">
        <f t="shared" si="6"/>
        <v>3296764</v>
      </c>
      <c r="G20" s="169">
        <f t="shared" si="6"/>
        <v>6800013</v>
      </c>
      <c r="H20" s="169">
        <f t="shared" si="6"/>
        <v>7694148</v>
      </c>
      <c r="I20" s="170">
        <f t="shared" si="3"/>
        <v>0.13149018979816662</v>
      </c>
      <c r="J20" s="171">
        <f t="shared" si="0"/>
        <v>2.548048057741596</v>
      </c>
      <c r="K20" s="169">
        <f>H20-G20</f>
        <v>894135</v>
      </c>
      <c r="L20" s="169">
        <f t="shared" si="2"/>
        <v>5525590</v>
      </c>
      <c r="M20" s="170">
        <f t="shared" si="4"/>
        <v>0.22295465567975911</v>
      </c>
      <c r="N20" s="79"/>
    </row>
    <row r="21" spans="1:14" s="144" customFormat="1" x14ac:dyDescent="0.25">
      <c r="B21" s="153" t="s">
        <v>44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4" x14ac:dyDescent="0.25">
      <c r="A22" s="1">
        <v>3</v>
      </c>
      <c r="B22" s="154" t="s">
        <v>68</v>
      </c>
      <c r="C22" s="176">
        <v>12780955</v>
      </c>
      <c r="D22" s="176">
        <v>13105945</v>
      </c>
      <c r="E22" s="176">
        <v>3913809</v>
      </c>
      <c r="F22" s="176">
        <v>5763674</v>
      </c>
      <c r="G22" s="176">
        <v>12632387</v>
      </c>
      <c r="H22" s="176">
        <v>13590517</v>
      </c>
      <c r="I22" s="177">
        <f>IFERROR(H22/G22-1,"-")</f>
        <v>7.5847106330735325E-2</v>
      </c>
      <c r="J22" s="177">
        <f>IFERROR(H22/E22-1,"-")</f>
        <v>2.4724527947071508</v>
      </c>
      <c r="K22" s="176">
        <f>H22-G22</f>
        <v>958130</v>
      </c>
      <c r="L22" s="176">
        <f>H22-E22</f>
        <v>9676708</v>
      </c>
      <c r="M22" s="177">
        <f>H22/H$8</f>
        <v>0.39381475872896038</v>
      </c>
      <c r="N22" s="79"/>
    </row>
    <row r="23" spans="1:14" x14ac:dyDescent="0.25">
      <c r="A23" s="1" t="s">
        <v>96</v>
      </c>
      <c r="B23" s="157" t="s">
        <v>97</v>
      </c>
      <c r="C23" s="158">
        <v>881685</v>
      </c>
      <c r="D23" s="158">
        <v>1013579</v>
      </c>
      <c r="E23" s="158">
        <v>419753</v>
      </c>
      <c r="F23" s="158">
        <v>926094</v>
      </c>
      <c r="G23" s="158">
        <v>924124</v>
      </c>
      <c r="H23" s="158">
        <v>817242</v>
      </c>
      <c r="I23" s="159">
        <f>IFERROR(H23/G23-1,"-")</f>
        <v>-0.11565763901814041</v>
      </c>
      <c r="J23" s="160">
        <f t="shared" ref="J23:J34" si="7">IFERROR(H23/E23-1,"-")</f>
        <v>0.94695928319749956</v>
      </c>
      <c r="K23" s="158">
        <f t="shared" ref="K23:K33" si="8">H23-G23</f>
        <v>-106882</v>
      </c>
      <c r="L23" s="158">
        <f t="shared" ref="L23:L34" si="9">H23-E23</f>
        <v>397489</v>
      </c>
      <c r="M23" s="159">
        <f>H23/H$8</f>
        <v>2.3681362604025515E-2</v>
      </c>
      <c r="N23" s="79"/>
    </row>
    <row r="24" spans="1:14" x14ac:dyDescent="0.25">
      <c r="A24" s="161" t="s">
        <v>103</v>
      </c>
      <c r="B24" s="162" t="s">
        <v>103</v>
      </c>
      <c r="C24" s="163">
        <v>322907</v>
      </c>
      <c r="D24" s="163">
        <v>409352</v>
      </c>
      <c r="E24" s="163">
        <v>197437</v>
      </c>
      <c r="F24" s="163">
        <v>341894</v>
      </c>
      <c r="G24" s="163">
        <v>286571</v>
      </c>
      <c r="H24" s="163">
        <v>256506</v>
      </c>
      <c r="I24" s="164">
        <f>IFERROR(H24/G24-1,"-")</f>
        <v>-0.10491291861353735</v>
      </c>
      <c r="J24" s="165">
        <f t="shared" si="7"/>
        <v>0.2991789786108987</v>
      </c>
      <c r="K24" s="163">
        <f t="shared" si="8"/>
        <v>-30065</v>
      </c>
      <c r="L24" s="163">
        <f t="shared" si="9"/>
        <v>59069</v>
      </c>
      <c r="M24" s="164">
        <f>H24/H$8</f>
        <v>7.432818670734212E-3</v>
      </c>
      <c r="N24" s="79"/>
    </row>
    <row r="25" spans="1:14" x14ac:dyDescent="0.25">
      <c r="A25" s="161" t="s">
        <v>100</v>
      </c>
      <c r="B25" s="162" t="s">
        <v>100</v>
      </c>
      <c r="C25" s="163">
        <v>558778</v>
      </c>
      <c r="D25" s="163">
        <v>604227</v>
      </c>
      <c r="E25" s="163">
        <v>222316</v>
      </c>
      <c r="F25" s="163">
        <v>584200</v>
      </c>
      <c r="G25" s="163">
        <v>637553</v>
      </c>
      <c r="H25" s="163">
        <v>560736</v>
      </c>
      <c r="I25" s="164">
        <f>IFERROR(H25/G25-1,"-")</f>
        <v>-0.12048723792374905</v>
      </c>
      <c r="J25" s="165">
        <f t="shared" si="7"/>
        <v>1.5222476115079435</v>
      </c>
      <c r="K25" s="163">
        <f t="shared" si="8"/>
        <v>-76817</v>
      </c>
      <c r="L25" s="163">
        <f t="shared" si="9"/>
        <v>338420</v>
      </c>
      <c r="M25" s="164">
        <f>H25/H$8</f>
        <v>1.6248543933291303E-2</v>
      </c>
      <c r="N25" s="79"/>
    </row>
    <row r="26" spans="1:14" x14ac:dyDescent="0.25">
      <c r="A26" s="1"/>
      <c r="B26" s="157" t="s">
        <v>107</v>
      </c>
      <c r="C26" s="158">
        <v>11899270</v>
      </c>
      <c r="D26" s="158">
        <v>12092366</v>
      </c>
      <c r="E26" s="158">
        <v>3494056</v>
      </c>
      <c r="F26" s="158">
        <v>4837580</v>
      </c>
      <c r="G26" s="158">
        <v>11708263</v>
      </c>
      <c r="H26" s="158">
        <v>12773275</v>
      </c>
      <c r="I26" s="159">
        <f>IFERROR(H26/G26-1,"-")</f>
        <v>9.0962425425530569E-2</v>
      </c>
      <c r="J26" s="160">
        <f t="shared" si="7"/>
        <v>2.6557155924232467</v>
      </c>
      <c r="K26" s="158">
        <f t="shared" si="8"/>
        <v>1065012</v>
      </c>
      <c r="L26" s="158">
        <f t="shared" si="9"/>
        <v>9279219</v>
      </c>
      <c r="M26" s="159">
        <f>H26/H$8</f>
        <v>0.37013339612493484</v>
      </c>
      <c r="N26" s="79"/>
    </row>
    <row r="27" spans="1:14" s="56" customFormat="1" x14ac:dyDescent="0.25">
      <c r="B27" s="162" t="s">
        <v>110</v>
      </c>
      <c r="C27" s="163">
        <v>5384111</v>
      </c>
      <c r="D27" s="163">
        <v>5650065</v>
      </c>
      <c r="E27" s="163">
        <v>1483938</v>
      </c>
      <c r="F27" s="163">
        <v>1575483</v>
      </c>
      <c r="G27" s="163">
        <v>5839663</v>
      </c>
      <c r="H27" s="163">
        <v>6456134</v>
      </c>
      <c r="I27" s="164">
        <f t="shared" ref="I27:I34" si="10">IFERROR(H27/G27-1,"-")</f>
        <v>0.10556619448759297</v>
      </c>
      <c r="J27" s="165">
        <f t="shared" si="7"/>
        <v>3.3506763759671898</v>
      </c>
      <c r="K27" s="163">
        <f t="shared" si="8"/>
        <v>616471</v>
      </c>
      <c r="L27" s="163">
        <f t="shared" si="9"/>
        <v>4972196</v>
      </c>
      <c r="M27" s="164">
        <f t="shared" ref="M27:M34" si="11">H27/H$8</f>
        <v>0.18708051014776242</v>
      </c>
      <c r="N27" s="166"/>
    </row>
    <row r="28" spans="1:14" s="56" customFormat="1" x14ac:dyDescent="0.25">
      <c r="B28" s="162" t="s">
        <v>113</v>
      </c>
      <c r="C28" s="163">
        <v>1974764</v>
      </c>
      <c r="D28" s="163">
        <v>1813831</v>
      </c>
      <c r="E28" s="163">
        <v>510569</v>
      </c>
      <c r="F28" s="163">
        <v>851193</v>
      </c>
      <c r="G28" s="163">
        <v>1420539</v>
      </c>
      <c r="H28" s="163">
        <v>1496214</v>
      </c>
      <c r="I28" s="164">
        <f t="shared" si="10"/>
        <v>5.3272032658026269E-2</v>
      </c>
      <c r="J28" s="165">
        <f t="shared" si="7"/>
        <v>1.9304834410236422</v>
      </c>
      <c r="K28" s="163">
        <f t="shared" si="8"/>
        <v>75675</v>
      </c>
      <c r="L28" s="163">
        <f t="shared" si="9"/>
        <v>985645</v>
      </c>
      <c r="M28" s="164">
        <f t="shared" si="11"/>
        <v>4.3356051533351724E-2</v>
      </c>
      <c r="N28" s="166"/>
    </row>
    <row r="29" spans="1:14" x14ac:dyDescent="0.25">
      <c r="A29" s="1"/>
      <c r="B29" s="162" t="s">
        <v>116</v>
      </c>
      <c r="C29" s="163">
        <v>402743</v>
      </c>
      <c r="D29" s="163">
        <v>428540</v>
      </c>
      <c r="E29" s="163">
        <v>173273</v>
      </c>
      <c r="F29" s="163">
        <v>321437</v>
      </c>
      <c r="G29" s="163">
        <v>466813</v>
      </c>
      <c r="H29" s="163">
        <v>535409</v>
      </c>
      <c r="I29" s="164">
        <f t="shared" si="10"/>
        <v>0.14694535070788528</v>
      </c>
      <c r="J29" s="165">
        <f t="shared" si="7"/>
        <v>2.089973625435007</v>
      </c>
      <c r="K29" s="163">
        <f t="shared" si="8"/>
        <v>68596</v>
      </c>
      <c r="L29" s="163">
        <f t="shared" si="9"/>
        <v>362136</v>
      </c>
      <c r="M29" s="164">
        <f t="shared" si="11"/>
        <v>1.5514639079316404E-2</v>
      </c>
      <c r="N29" s="79"/>
    </row>
    <row r="30" spans="1:14" x14ac:dyDescent="0.25">
      <c r="A30" s="1"/>
      <c r="B30" s="162" t="s">
        <v>123</v>
      </c>
      <c r="C30" s="163">
        <v>530274</v>
      </c>
      <c r="D30" s="163">
        <v>502164</v>
      </c>
      <c r="E30" s="163">
        <v>134940</v>
      </c>
      <c r="F30" s="163">
        <v>321774</v>
      </c>
      <c r="G30" s="163">
        <v>583899</v>
      </c>
      <c r="H30" s="163">
        <v>553235</v>
      </c>
      <c r="I30" s="164">
        <f t="shared" si="10"/>
        <v>-5.2515931693666196E-2</v>
      </c>
      <c r="J30" s="165">
        <f t="shared" si="7"/>
        <v>3.099859196680006</v>
      </c>
      <c r="K30" s="163">
        <f t="shared" si="8"/>
        <v>-30664</v>
      </c>
      <c r="L30" s="163">
        <f t="shared" si="9"/>
        <v>418295</v>
      </c>
      <c r="M30" s="164">
        <f t="shared" si="11"/>
        <v>1.6031186160571843E-2</v>
      </c>
      <c r="N30" s="79"/>
    </row>
    <row r="31" spans="1:14" x14ac:dyDescent="0.25">
      <c r="A31" s="1"/>
      <c r="B31" s="162" t="s">
        <v>119</v>
      </c>
      <c r="C31" s="163">
        <v>589767</v>
      </c>
      <c r="D31" s="163">
        <v>566275</v>
      </c>
      <c r="E31" s="163">
        <v>241515</v>
      </c>
      <c r="F31" s="163">
        <v>414396</v>
      </c>
      <c r="G31" s="163">
        <v>639629</v>
      </c>
      <c r="H31" s="163">
        <v>619738</v>
      </c>
      <c r="I31" s="164">
        <f t="shared" si="10"/>
        <v>-3.1097714456348902E-2</v>
      </c>
      <c r="J31" s="165">
        <f t="shared" si="7"/>
        <v>1.56604351696582</v>
      </c>
      <c r="K31" s="163">
        <f t="shared" si="8"/>
        <v>-19891</v>
      </c>
      <c r="L31" s="163">
        <f t="shared" si="9"/>
        <v>378223</v>
      </c>
      <c r="M31" s="164">
        <f t="shared" si="11"/>
        <v>1.7958255079270968E-2</v>
      </c>
      <c r="N31" s="79"/>
    </row>
    <row r="32" spans="1:14" x14ac:dyDescent="0.25">
      <c r="A32" s="1"/>
      <c r="B32" s="162" t="s">
        <v>128</v>
      </c>
      <c r="C32" s="163">
        <v>208902</v>
      </c>
      <c r="D32" s="163">
        <v>242464</v>
      </c>
      <c r="E32" s="163">
        <v>95128</v>
      </c>
      <c r="F32" s="163">
        <v>58069</v>
      </c>
      <c r="G32" s="163">
        <v>177706</v>
      </c>
      <c r="H32" s="163">
        <v>184473</v>
      </c>
      <c r="I32" s="164">
        <f t="shared" si="10"/>
        <v>3.8079749698940901E-2</v>
      </c>
      <c r="J32" s="165">
        <f t="shared" si="7"/>
        <v>0.93920822470776222</v>
      </c>
      <c r="K32" s="163">
        <f t="shared" si="8"/>
        <v>6767</v>
      </c>
      <c r="L32" s="163">
        <f t="shared" si="9"/>
        <v>89345</v>
      </c>
      <c r="M32" s="164">
        <f t="shared" si="11"/>
        <v>5.3455059867853084E-3</v>
      </c>
      <c r="N32" s="79"/>
    </row>
    <row r="33" spans="1:14" x14ac:dyDescent="0.25">
      <c r="A33" s="161" t="s">
        <v>144</v>
      </c>
      <c r="B33" s="162" t="s">
        <v>131</v>
      </c>
      <c r="C33" s="163">
        <v>290446</v>
      </c>
      <c r="D33" s="163">
        <v>276453</v>
      </c>
      <c r="E33" s="163">
        <v>106598</v>
      </c>
      <c r="F33" s="163">
        <v>43884</v>
      </c>
      <c r="G33" s="163">
        <v>147837</v>
      </c>
      <c r="H33" s="163">
        <v>187545</v>
      </c>
      <c r="I33" s="164">
        <f t="shared" si="10"/>
        <v>0.26859311268491659</v>
      </c>
      <c r="J33" s="165">
        <f t="shared" si="7"/>
        <v>0.75936696748531873</v>
      </c>
      <c r="K33" s="163">
        <f t="shared" si="8"/>
        <v>39708</v>
      </c>
      <c r="L33" s="163">
        <f t="shared" si="9"/>
        <v>80947</v>
      </c>
      <c r="M33" s="164">
        <f t="shared" si="11"/>
        <v>5.434523861441244E-3</v>
      </c>
      <c r="N33" s="79"/>
    </row>
    <row r="34" spans="1:14" x14ac:dyDescent="0.25">
      <c r="A34" s="167" t="s">
        <v>145</v>
      </c>
      <c r="B34" s="168" t="s">
        <v>145</v>
      </c>
      <c r="C34" s="169">
        <f t="shared" ref="C34" si="12">C26-SUM(C27:C33)</f>
        <v>2518263</v>
      </c>
      <c r="D34" s="169">
        <f t="shared" ref="D34:H34" si="13">D26-SUM(D27:D33)</f>
        <v>2612574</v>
      </c>
      <c r="E34" s="169">
        <f t="shared" si="13"/>
        <v>748095</v>
      </c>
      <c r="F34" s="169">
        <f t="shared" si="13"/>
        <v>1251344</v>
      </c>
      <c r="G34" s="169">
        <f t="shared" si="13"/>
        <v>2432177</v>
      </c>
      <c r="H34" s="169">
        <f t="shared" si="13"/>
        <v>2740527</v>
      </c>
      <c r="I34" s="170">
        <f t="shared" si="10"/>
        <v>0.12677942435932921</v>
      </c>
      <c r="J34" s="171">
        <f t="shared" si="7"/>
        <v>2.6633408858500593</v>
      </c>
      <c r="K34" s="169">
        <f>H34-G34</f>
        <v>308350</v>
      </c>
      <c r="L34" s="169">
        <f t="shared" si="9"/>
        <v>1992432</v>
      </c>
      <c r="M34" s="170">
        <f t="shared" si="11"/>
        <v>7.9412724276434921E-2</v>
      </c>
      <c r="N34" s="79"/>
    </row>
    <row r="35" spans="1:14" s="144" customFormat="1" x14ac:dyDescent="0.25">
      <c r="B35" s="153" t="s">
        <v>45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</row>
    <row r="36" spans="1:14" x14ac:dyDescent="0.25">
      <c r="A36" s="1">
        <v>3</v>
      </c>
      <c r="B36" s="154" t="s">
        <v>68</v>
      </c>
      <c r="C36" s="176">
        <v>10182826</v>
      </c>
      <c r="D36" s="176">
        <v>10093577</v>
      </c>
      <c r="E36" s="176">
        <v>2858440</v>
      </c>
      <c r="F36" s="176">
        <v>3367162</v>
      </c>
      <c r="G36" s="176">
        <v>8865243</v>
      </c>
      <c r="H36" s="176">
        <v>9739308</v>
      </c>
      <c r="I36" s="177">
        <f>IFERROR(H36/G36-1,"-")</f>
        <v>9.8594590131370285E-2</v>
      </c>
      <c r="J36" s="177">
        <f>IFERROR(H36/E36-1,"-")</f>
        <v>2.4072109262394874</v>
      </c>
      <c r="K36" s="176">
        <f>H36-G36</f>
        <v>874065</v>
      </c>
      <c r="L36" s="176">
        <f>H36-E36</f>
        <v>6880868</v>
      </c>
      <c r="M36" s="177">
        <f>H36/H$8</f>
        <v>0.28221761027980269</v>
      </c>
      <c r="N36" s="79"/>
    </row>
    <row r="37" spans="1:14" x14ac:dyDescent="0.25">
      <c r="A37" s="1" t="s">
        <v>96</v>
      </c>
      <c r="B37" s="157" t="s">
        <v>97</v>
      </c>
      <c r="C37" s="158">
        <v>676860</v>
      </c>
      <c r="D37" s="158">
        <v>614530</v>
      </c>
      <c r="E37" s="158">
        <v>241430</v>
      </c>
      <c r="F37" s="158">
        <v>350874</v>
      </c>
      <c r="G37" s="158">
        <v>513218</v>
      </c>
      <c r="H37" s="158">
        <v>576863</v>
      </c>
      <c r="I37" s="159">
        <f>IFERROR(H37/G37-1,"-")</f>
        <v>0.12401162858668235</v>
      </c>
      <c r="J37" s="160">
        <f t="shared" ref="J37:J48" si="14">IFERROR(H37/E37-1,"-")</f>
        <v>1.3893592345607422</v>
      </c>
      <c r="K37" s="158">
        <f t="shared" ref="K37:K47" si="15">H37-G37</f>
        <v>63645</v>
      </c>
      <c r="L37" s="158">
        <f t="shared" ref="L37:L48" si="16">H37-E37</f>
        <v>335433</v>
      </c>
      <c r="M37" s="159">
        <f>H37/H$8</f>
        <v>1.6715858798062228E-2</v>
      </c>
      <c r="N37" s="79"/>
    </row>
    <row r="38" spans="1:14" x14ac:dyDescent="0.25">
      <c r="A38" s="161" t="s">
        <v>103</v>
      </c>
      <c r="B38" s="162" t="s">
        <v>103</v>
      </c>
      <c r="C38" s="163">
        <v>205233</v>
      </c>
      <c r="D38" s="163">
        <v>210543</v>
      </c>
      <c r="E38" s="163">
        <v>92534</v>
      </c>
      <c r="F38" s="163">
        <v>131066</v>
      </c>
      <c r="G38" s="163">
        <v>155108</v>
      </c>
      <c r="H38" s="163">
        <v>218201</v>
      </c>
      <c r="I38" s="164">
        <f>IFERROR(H38/G38-1,"-")</f>
        <v>0.4067681873275395</v>
      </c>
      <c r="J38" s="165">
        <f t="shared" si="14"/>
        <v>1.3580629822551709</v>
      </c>
      <c r="K38" s="163">
        <f t="shared" si="15"/>
        <v>63093</v>
      </c>
      <c r="L38" s="163">
        <f t="shared" si="16"/>
        <v>125667</v>
      </c>
      <c r="M38" s="164">
        <f>H38/H$8</f>
        <v>6.3228480689452712E-3</v>
      </c>
      <c r="N38" s="79"/>
    </row>
    <row r="39" spans="1:14" x14ac:dyDescent="0.25">
      <c r="A39" s="161" t="s">
        <v>100</v>
      </c>
      <c r="B39" s="162" t="s">
        <v>100</v>
      </c>
      <c r="C39" s="163">
        <v>471627</v>
      </c>
      <c r="D39" s="163">
        <v>403987</v>
      </c>
      <c r="E39" s="163">
        <v>148896</v>
      </c>
      <c r="F39" s="163">
        <v>219808</v>
      </c>
      <c r="G39" s="163">
        <v>358110</v>
      </c>
      <c r="H39" s="163">
        <v>358662</v>
      </c>
      <c r="I39" s="164">
        <f>IFERROR(H39/G39-1,"-")</f>
        <v>1.5414258188823915E-3</v>
      </c>
      <c r="J39" s="165">
        <f t="shared" si="14"/>
        <v>1.4088088330109607</v>
      </c>
      <c r="K39" s="163">
        <f t="shared" si="15"/>
        <v>552</v>
      </c>
      <c r="L39" s="163">
        <f t="shared" si="16"/>
        <v>209766</v>
      </c>
      <c r="M39" s="164">
        <f>H39/H$8</f>
        <v>1.0393010729116955E-2</v>
      </c>
      <c r="N39" s="79"/>
    </row>
    <row r="40" spans="1:14" x14ac:dyDescent="0.25">
      <c r="A40" s="1"/>
      <c r="B40" s="157" t="s">
        <v>107</v>
      </c>
      <c r="C40" s="158">
        <v>9505966</v>
      </c>
      <c r="D40" s="158">
        <v>9479047</v>
      </c>
      <c r="E40" s="158">
        <v>2617010</v>
      </c>
      <c r="F40" s="158">
        <v>3016288</v>
      </c>
      <c r="G40" s="158">
        <v>8352025</v>
      </c>
      <c r="H40" s="158">
        <v>9162445</v>
      </c>
      <c r="I40" s="159">
        <f>IFERROR(H40/G40-1,"-")</f>
        <v>9.7032755529347758E-2</v>
      </c>
      <c r="J40" s="160">
        <f t="shared" si="14"/>
        <v>2.5011119560108672</v>
      </c>
      <c r="K40" s="158">
        <f t="shared" si="15"/>
        <v>810420</v>
      </c>
      <c r="L40" s="158">
        <f t="shared" si="16"/>
        <v>6545435</v>
      </c>
      <c r="M40" s="159">
        <f>H40/H$8</f>
        <v>0.26550175148174049</v>
      </c>
      <c r="N40" s="79"/>
    </row>
    <row r="41" spans="1:14" s="56" customFormat="1" x14ac:dyDescent="0.25">
      <c r="B41" s="162" t="s">
        <v>110</v>
      </c>
      <c r="C41" s="163">
        <v>4765036</v>
      </c>
      <c r="D41" s="163">
        <v>5094935</v>
      </c>
      <c r="E41" s="163">
        <v>1173619</v>
      </c>
      <c r="F41" s="163">
        <v>1066343</v>
      </c>
      <c r="G41" s="163">
        <v>4256430</v>
      </c>
      <c r="H41" s="163">
        <v>4628153</v>
      </c>
      <c r="I41" s="164">
        <f t="shared" ref="I41:I48" si="17">IFERROR(H41/G41-1,"-")</f>
        <v>8.7332106953479816E-2</v>
      </c>
      <c r="J41" s="165">
        <f t="shared" si="14"/>
        <v>2.9434884745390115</v>
      </c>
      <c r="K41" s="163">
        <f t="shared" si="15"/>
        <v>371723</v>
      </c>
      <c r="L41" s="163">
        <f t="shared" si="16"/>
        <v>3454534</v>
      </c>
      <c r="M41" s="164">
        <f t="shared" ref="M41:M48" si="18">H41/H$8</f>
        <v>0.13411078894612427</v>
      </c>
      <c r="N41" s="166"/>
    </row>
    <row r="42" spans="1:14" s="56" customFormat="1" x14ac:dyDescent="0.25">
      <c r="B42" s="162" t="s">
        <v>113</v>
      </c>
      <c r="C42" s="163">
        <v>637223</v>
      </c>
      <c r="D42" s="163">
        <v>470924</v>
      </c>
      <c r="E42" s="163">
        <v>139836</v>
      </c>
      <c r="F42" s="163">
        <v>174981</v>
      </c>
      <c r="G42" s="163">
        <v>311196</v>
      </c>
      <c r="H42" s="163">
        <v>358380</v>
      </c>
      <c r="I42" s="164">
        <f t="shared" si="17"/>
        <v>0.15162148613735393</v>
      </c>
      <c r="J42" s="165">
        <f t="shared" si="14"/>
        <v>1.5628593495237277</v>
      </c>
      <c r="K42" s="163">
        <f t="shared" si="15"/>
        <v>47184</v>
      </c>
      <c r="L42" s="163">
        <f t="shared" si="16"/>
        <v>218544</v>
      </c>
      <c r="M42" s="164">
        <f t="shared" si="18"/>
        <v>1.0384839166404399E-2</v>
      </c>
      <c r="N42" s="166"/>
    </row>
    <row r="43" spans="1:14" x14ac:dyDescent="0.25">
      <c r="A43" s="1"/>
      <c r="B43" s="162" t="s">
        <v>116</v>
      </c>
      <c r="C43" s="163">
        <v>179800</v>
      </c>
      <c r="D43" s="163">
        <v>178407</v>
      </c>
      <c r="E43" s="163">
        <v>67848</v>
      </c>
      <c r="F43" s="163">
        <v>127385</v>
      </c>
      <c r="G43" s="163">
        <v>198903</v>
      </c>
      <c r="H43" s="163">
        <v>247793</v>
      </c>
      <c r="I43" s="164">
        <f t="shared" si="17"/>
        <v>0.24579820314424627</v>
      </c>
      <c r="J43" s="165">
        <f t="shared" si="14"/>
        <v>2.6521783987737293</v>
      </c>
      <c r="K43" s="163">
        <f t="shared" si="15"/>
        <v>48890</v>
      </c>
      <c r="L43" s="163">
        <f t="shared" si="16"/>
        <v>179945</v>
      </c>
      <c r="M43" s="164">
        <f t="shared" si="18"/>
        <v>7.1803405646544043E-3</v>
      </c>
      <c r="N43" s="79"/>
    </row>
    <row r="44" spans="1:14" x14ac:dyDescent="0.25">
      <c r="A44" s="1"/>
      <c r="B44" s="162" t="s">
        <v>123</v>
      </c>
      <c r="C44" s="163">
        <v>472273</v>
      </c>
      <c r="D44" s="163">
        <v>451476</v>
      </c>
      <c r="E44" s="163">
        <v>124287</v>
      </c>
      <c r="F44" s="163">
        <v>239923</v>
      </c>
      <c r="G44" s="163">
        <v>477050</v>
      </c>
      <c r="H44" s="163">
        <v>501096</v>
      </c>
      <c r="I44" s="164">
        <f t="shared" si="17"/>
        <v>5.0405617859763163E-2</v>
      </c>
      <c r="J44" s="165">
        <f t="shared" si="14"/>
        <v>3.0317651886359798</v>
      </c>
      <c r="K44" s="163">
        <f t="shared" si="15"/>
        <v>24046</v>
      </c>
      <c r="L44" s="163">
        <f t="shared" si="16"/>
        <v>376809</v>
      </c>
      <c r="M44" s="164">
        <f t="shared" si="18"/>
        <v>1.4520345351103798E-2</v>
      </c>
      <c r="N44" s="79"/>
    </row>
    <row r="45" spans="1:14" x14ac:dyDescent="0.25">
      <c r="A45" s="1"/>
      <c r="B45" s="162" t="s">
        <v>119</v>
      </c>
      <c r="C45" s="163">
        <v>354256</v>
      </c>
      <c r="D45" s="163">
        <v>353625</v>
      </c>
      <c r="E45" s="163">
        <v>131712</v>
      </c>
      <c r="F45" s="163">
        <v>184201</v>
      </c>
      <c r="G45" s="163">
        <v>318686</v>
      </c>
      <c r="H45" s="163">
        <v>374932</v>
      </c>
      <c r="I45" s="164">
        <f t="shared" si="17"/>
        <v>0.17649347633720969</v>
      </c>
      <c r="J45" s="165">
        <f t="shared" si="14"/>
        <v>1.846604713313897</v>
      </c>
      <c r="K45" s="163">
        <f t="shared" si="15"/>
        <v>56246</v>
      </c>
      <c r="L45" s="163">
        <f t="shared" si="16"/>
        <v>243220</v>
      </c>
      <c r="M45" s="164">
        <f t="shared" si="18"/>
        <v>1.0864469329589637E-2</v>
      </c>
      <c r="N45" s="79"/>
    </row>
    <row r="46" spans="1:14" x14ac:dyDescent="0.25">
      <c r="A46" s="1"/>
      <c r="B46" s="162" t="s">
        <v>128</v>
      </c>
      <c r="C46" s="163">
        <v>243705</v>
      </c>
      <c r="D46" s="163">
        <v>227686</v>
      </c>
      <c r="E46" s="163">
        <v>86739</v>
      </c>
      <c r="F46" s="163">
        <v>81833</v>
      </c>
      <c r="G46" s="163">
        <v>185692</v>
      </c>
      <c r="H46" s="163">
        <v>188339</v>
      </c>
      <c r="I46" s="164">
        <f t="shared" si="17"/>
        <v>1.4254787497576693E-2</v>
      </c>
      <c r="J46" s="165">
        <f t="shared" si="14"/>
        <v>1.1713300822006247</v>
      </c>
      <c r="K46" s="163">
        <f t="shared" si="15"/>
        <v>2647</v>
      </c>
      <c r="L46" s="163">
        <f t="shared" si="16"/>
        <v>101600</v>
      </c>
      <c r="M46" s="164">
        <f t="shared" si="18"/>
        <v>5.4575317365964564E-3</v>
      </c>
      <c r="N46" s="79"/>
    </row>
    <row r="47" spans="1:14" x14ac:dyDescent="0.25">
      <c r="A47" s="161" t="s">
        <v>144</v>
      </c>
      <c r="B47" s="162" t="s">
        <v>131</v>
      </c>
      <c r="C47" s="163">
        <v>418610</v>
      </c>
      <c r="D47" s="163">
        <v>366669</v>
      </c>
      <c r="E47" s="163">
        <v>150036</v>
      </c>
      <c r="F47" s="163">
        <v>88248</v>
      </c>
      <c r="G47" s="163">
        <v>188228</v>
      </c>
      <c r="H47" s="163">
        <v>224522</v>
      </c>
      <c r="I47" s="164">
        <f t="shared" si="17"/>
        <v>0.19281934674968659</v>
      </c>
      <c r="J47" s="165">
        <f t="shared" si="14"/>
        <v>0.49645418432909438</v>
      </c>
      <c r="K47" s="163">
        <f t="shared" si="15"/>
        <v>36294</v>
      </c>
      <c r="L47" s="163">
        <f t="shared" si="16"/>
        <v>74486</v>
      </c>
      <c r="M47" s="164">
        <f t="shared" si="18"/>
        <v>6.5060127778320456E-3</v>
      </c>
      <c r="N47" s="79"/>
    </row>
    <row r="48" spans="1:14" x14ac:dyDescent="0.25">
      <c r="A48" s="167" t="s">
        <v>145</v>
      </c>
      <c r="B48" s="168" t="s">
        <v>145</v>
      </c>
      <c r="C48" s="169">
        <f t="shared" ref="C48:H48" si="19">C40-SUM(C41:C47)</f>
        <v>2435063</v>
      </c>
      <c r="D48" s="169">
        <f t="shared" si="19"/>
        <v>2335325</v>
      </c>
      <c r="E48" s="169">
        <f t="shared" si="19"/>
        <v>742933</v>
      </c>
      <c r="F48" s="169">
        <f t="shared" si="19"/>
        <v>1053374</v>
      </c>
      <c r="G48" s="169">
        <f t="shared" si="19"/>
        <v>2415840</v>
      </c>
      <c r="H48" s="169">
        <f t="shared" si="19"/>
        <v>2639230</v>
      </c>
      <c r="I48" s="170">
        <f t="shared" si="17"/>
        <v>9.2468872110735845E-2</v>
      </c>
      <c r="J48" s="171">
        <f t="shared" si="14"/>
        <v>2.5524468559075988</v>
      </c>
      <c r="K48" s="169">
        <f>H48-G48</f>
        <v>223390</v>
      </c>
      <c r="L48" s="169">
        <f t="shared" si="16"/>
        <v>1896297</v>
      </c>
      <c r="M48" s="170">
        <f t="shared" si="18"/>
        <v>7.6477423609435463E-2</v>
      </c>
      <c r="N48" s="79"/>
    </row>
    <row r="49" spans="1:14" s="144" customFormat="1" x14ac:dyDescent="0.25">
      <c r="B49" s="153" t="s">
        <v>46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</row>
    <row r="50" spans="1:14" x14ac:dyDescent="0.25">
      <c r="A50" s="1">
        <v>3</v>
      </c>
      <c r="B50" s="154" t="s">
        <v>68</v>
      </c>
      <c r="C50" s="176">
        <v>241605</v>
      </c>
      <c r="D50" s="176">
        <v>234787</v>
      </c>
      <c r="E50" s="176">
        <v>65275</v>
      </c>
      <c r="F50" s="176">
        <v>98762</v>
      </c>
      <c r="G50" s="176">
        <v>168339</v>
      </c>
      <c r="H50" s="176">
        <v>182035</v>
      </c>
      <c r="I50" s="177">
        <f>IFERROR(H50/G50-1,"-")</f>
        <v>8.1359637398344953E-2</v>
      </c>
      <c r="J50" s="177">
        <f>IFERROR(H50/E50-1,"-")</f>
        <v>1.788739946380697</v>
      </c>
      <c r="K50" s="176">
        <f>H50-G50</f>
        <v>13696</v>
      </c>
      <c r="L50" s="176">
        <f>H50-E50</f>
        <v>116760</v>
      </c>
      <c r="M50" s="177">
        <f>H50/H$8</f>
        <v>5.274859639646255E-3</v>
      </c>
      <c r="N50" s="79"/>
    </row>
    <row r="51" spans="1:14" x14ac:dyDescent="0.25">
      <c r="A51" s="1" t="s">
        <v>96</v>
      </c>
      <c r="B51" s="157" t="s">
        <v>97</v>
      </c>
      <c r="C51" s="158">
        <v>33536</v>
      </c>
      <c r="D51" s="158">
        <v>30969</v>
      </c>
      <c r="E51" s="158">
        <v>6950</v>
      </c>
      <c r="F51" s="158">
        <v>17286</v>
      </c>
      <c r="G51" s="158">
        <v>21218</v>
      </c>
      <c r="H51" s="158">
        <v>40235</v>
      </c>
      <c r="I51" s="159">
        <f>IFERROR(H51/G51-1,"-")</f>
        <v>0.89626732019983035</v>
      </c>
      <c r="J51" s="160">
        <f t="shared" ref="J51:J62" si="20">IFERROR(H51/E51-1,"-")</f>
        <v>4.7892086330935255</v>
      </c>
      <c r="K51" s="158">
        <f t="shared" ref="K51:K61" si="21">H51-G51</f>
        <v>19017</v>
      </c>
      <c r="L51" s="158">
        <f t="shared" ref="L51:L62" si="22">H51-E51</f>
        <v>33285</v>
      </c>
      <c r="M51" s="159">
        <f>H51/H$8</f>
        <v>1.1658965451762961E-3</v>
      </c>
      <c r="N51" s="79"/>
    </row>
    <row r="52" spans="1:14" x14ac:dyDescent="0.25">
      <c r="A52" s="161" t="s">
        <v>103</v>
      </c>
      <c r="B52" s="162" t="s">
        <v>103</v>
      </c>
      <c r="C52" s="163">
        <v>18429</v>
      </c>
      <c r="D52" s="163">
        <v>12961</v>
      </c>
      <c r="E52" s="163">
        <v>5003</v>
      </c>
      <c r="F52" s="163">
        <v>6990</v>
      </c>
      <c r="G52" s="163">
        <v>6990</v>
      </c>
      <c r="H52" s="163">
        <v>25164</v>
      </c>
      <c r="I52" s="164">
        <f>IFERROR(H52/G52-1,"-")</f>
        <v>2.6</v>
      </c>
      <c r="J52" s="165">
        <f t="shared" si="20"/>
        <v>4.0297821307215669</v>
      </c>
      <c r="K52" s="163">
        <f t="shared" si="21"/>
        <v>18174</v>
      </c>
      <c r="L52" s="163">
        <f t="shared" si="22"/>
        <v>20161</v>
      </c>
      <c r="M52" s="164">
        <f>H52/H$8</f>
        <v>7.2918157481835011E-4</v>
      </c>
      <c r="N52" s="79"/>
    </row>
    <row r="53" spans="1:14" x14ac:dyDescent="0.25">
      <c r="A53" s="161" t="s">
        <v>100</v>
      </c>
      <c r="B53" s="162" t="s">
        <v>100</v>
      </c>
      <c r="C53" s="163">
        <v>15107</v>
      </c>
      <c r="D53" s="163">
        <v>18008</v>
      </c>
      <c r="E53" s="163">
        <v>1947</v>
      </c>
      <c r="F53" s="163">
        <v>10296</v>
      </c>
      <c r="G53" s="163">
        <v>14228</v>
      </c>
      <c r="H53" s="163">
        <v>15071</v>
      </c>
      <c r="I53" s="164">
        <f>IFERROR(H53/G53-1,"-")</f>
        <v>5.924936744447562E-2</v>
      </c>
      <c r="J53" s="165">
        <f t="shared" si="20"/>
        <v>6.740626605033385</v>
      </c>
      <c r="K53" s="163">
        <f t="shared" si="21"/>
        <v>843</v>
      </c>
      <c r="L53" s="163">
        <f t="shared" si="22"/>
        <v>13124</v>
      </c>
      <c r="M53" s="164">
        <f>H53/H$8</f>
        <v>4.3671497035794601E-4</v>
      </c>
      <c r="N53" s="79"/>
    </row>
    <row r="54" spans="1:14" x14ac:dyDescent="0.25">
      <c r="A54" s="1"/>
      <c r="B54" s="157" t="s">
        <v>107</v>
      </c>
      <c r="C54" s="158">
        <v>208069</v>
      </c>
      <c r="D54" s="158">
        <v>203818</v>
      </c>
      <c r="E54" s="158">
        <v>58325</v>
      </c>
      <c r="F54" s="158">
        <v>81476</v>
      </c>
      <c r="G54" s="158">
        <v>147121</v>
      </c>
      <c r="H54" s="158">
        <v>141800</v>
      </c>
      <c r="I54" s="159">
        <f>IFERROR(H54/G54-1,"-")</f>
        <v>-3.6167508377457969E-2</v>
      </c>
      <c r="J54" s="160">
        <f t="shared" si="20"/>
        <v>1.4312044577796827</v>
      </c>
      <c r="K54" s="158">
        <f t="shared" si="21"/>
        <v>-5321</v>
      </c>
      <c r="L54" s="158">
        <f t="shared" si="22"/>
        <v>83475</v>
      </c>
      <c r="M54" s="159">
        <f>H54/H$8</f>
        <v>4.108963094469959E-3</v>
      </c>
      <c r="N54" s="79"/>
    </row>
    <row r="55" spans="1:14" s="56" customFormat="1" x14ac:dyDescent="0.25">
      <c r="B55" s="162" t="s">
        <v>110</v>
      </c>
      <c r="C55" s="163">
        <v>68012</v>
      </c>
      <c r="D55" s="163">
        <v>67733</v>
      </c>
      <c r="E55" s="163">
        <v>19771</v>
      </c>
      <c r="F55" s="163">
        <v>20693</v>
      </c>
      <c r="G55" s="163">
        <v>65122</v>
      </c>
      <c r="H55" s="163">
        <v>55484</v>
      </c>
      <c r="I55" s="164">
        <f t="shared" ref="I55:I62" si="23">IFERROR(H55/G55-1,"-")</f>
        <v>-0.14799914007555048</v>
      </c>
      <c r="J55" s="165">
        <f t="shared" si="20"/>
        <v>1.806332507207526</v>
      </c>
      <c r="K55" s="163">
        <f t="shared" si="21"/>
        <v>-9638</v>
      </c>
      <c r="L55" s="163">
        <f t="shared" si="22"/>
        <v>35713</v>
      </c>
      <c r="M55" s="164">
        <f t="shared" ref="M55:M62" si="24">H55/H$8</f>
        <v>1.6077694522818842E-3</v>
      </c>
      <c r="N55" s="166"/>
    </row>
    <row r="56" spans="1:14" s="56" customFormat="1" x14ac:dyDescent="0.25">
      <c r="B56" s="162" t="s">
        <v>113</v>
      </c>
      <c r="C56" s="163">
        <v>80523</v>
      </c>
      <c r="D56" s="163">
        <v>69940</v>
      </c>
      <c r="E56" s="163">
        <v>18669</v>
      </c>
      <c r="F56" s="163">
        <v>31230</v>
      </c>
      <c r="G56" s="163">
        <v>34084</v>
      </c>
      <c r="H56" s="163">
        <v>34465</v>
      </c>
      <c r="I56" s="164">
        <f t="shared" si="23"/>
        <v>1.117826546180023E-2</v>
      </c>
      <c r="J56" s="165">
        <f t="shared" si="20"/>
        <v>0.84610852214901699</v>
      </c>
      <c r="K56" s="163">
        <f t="shared" si="21"/>
        <v>381</v>
      </c>
      <c r="L56" s="163">
        <f t="shared" si="22"/>
        <v>15796</v>
      </c>
      <c r="M56" s="164">
        <f t="shared" si="24"/>
        <v>9.9869825846902061E-4</v>
      </c>
      <c r="N56" s="166"/>
    </row>
    <row r="57" spans="1:14" x14ac:dyDescent="0.25">
      <c r="A57" s="1"/>
      <c r="B57" s="162" t="s">
        <v>116</v>
      </c>
      <c r="C57" s="163">
        <v>4813</v>
      </c>
      <c r="D57" s="163">
        <v>6792</v>
      </c>
      <c r="E57" s="163">
        <v>1519</v>
      </c>
      <c r="F57" s="163">
        <v>3873</v>
      </c>
      <c r="G57" s="163">
        <v>6397</v>
      </c>
      <c r="H57" s="163">
        <v>6784</v>
      </c>
      <c r="I57" s="164">
        <f t="shared" si="23"/>
        <v>6.0497108019384127E-2</v>
      </c>
      <c r="J57" s="165">
        <f t="shared" si="20"/>
        <v>3.4660961158657013</v>
      </c>
      <c r="K57" s="163">
        <f t="shared" si="21"/>
        <v>387</v>
      </c>
      <c r="L57" s="163">
        <f t="shared" si="22"/>
        <v>5265</v>
      </c>
      <c r="M57" s="164">
        <f t="shared" si="24"/>
        <v>1.9658113986519181E-4</v>
      </c>
      <c r="N57" s="79"/>
    </row>
    <row r="58" spans="1:14" x14ac:dyDescent="0.25">
      <c r="A58" s="1"/>
      <c r="B58" s="162" t="s">
        <v>123</v>
      </c>
      <c r="C58" s="163">
        <v>3199</v>
      </c>
      <c r="D58" s="163">
        <v>3713</v>
      </c>
      <c r="E58" s="163">
        <v>1082</v>
      </c>
      <c r="F58" s="163">
        <v>2191</v>
      </c>
      <c r="G58" s="163">
        <v>3053</v>
      </c>
      <c r="H58" s="163">
        <v>2811</v>
      </c>
      <c r="I58" s="164">
        <f t="shared" si="23"/>
        <v>-7.9266295447101176E-2</v>
      </c>
      <c r="J58" s="165">
        <f t="shared" si="20"/>
        <v>1.5979667282809613</v>
      </c>
      <c r="K58" s="163">
        <f t="shared" si="21"/>
        <v>-242</v>
      </c>
      <c r="L58" s="163">
        <f t="shared" si="22"/>
        <v>1729</v>
      </c>
      <c r="M58" s="164">
        <f t="shared" si="24"/>
        <v>8.1454832570910106E-5</v>
      </c>
      <c r="N58" s="79"/>
    </row>
    <row r="59" spans="1:14" x14ac:dyDescent="0.25">
      <c r="A59" s="1"/>
      <c r="B59" s="162" t="s">
        <v>119</v>
      </c>
      <c r="C59" s="163">
        <v>3208</v>
      </c>
      <c r="D59" s="163">
        <v>4285</v>
      </c>
      <c r="E59" s="163">
        <v>1095</v>
      </c>
      <c r="F59" s="163">
        <v>1459</v>
      </c>
      <c r="G59" s="163">
        <v>2254</v>
      </c>
      <c r="H59" s="163">
        <v>2628</v>
      </c>
      <c r="I59" s="164">
        <f t="shared" si="23"/>
        <v>0.16592724046140206</v>
      </c>
      <c r="J59" s="165">
        <f t="shared" si="20"/>
        <v>1.4</v>
      </c>
      <c r="K59" s="163">
        <f t="shared" si="21"/>
        <v>374</v>
      </c>
      <c r="L59" s="163">
        <f t="shared" si="22"/>
        <v>1533</v>
      </c>
      <c r="M59" s="164">
        <f t="shared" si="24"/>
        <v>7.6152009959570182E-5</v>
      </c>
      <c r="N59" s="79"/>
    </row>
    <row r="60" spans="1:14" x14ac:dyDescent="0.25">
      <c r="A60" s="1"/>
      <c r="B60" s="162" t="s">
        <v>128</v>
      </c>
      <c r="C60" s="163">
        <v>1979</v>
      </c>
      <c r="D60" s="163">
        <v>1783</v>
      </c>
      <c r="E60" s="163">
        <v>713</v>
      </c>
      <c r="F60" s="163">
        <v>445</v>
      </c>
      <c r="G60" s="163">
        <v>554</v>
      </c>
      <c r="H60" s="163">
        <v>804</v>
      </c>
      <c r="I60" s="164">
        <f t="shared" si="23"/>
        <v>0.45126353790613716</v>
      </c>
      <c r="J60" s="165">
        <f t="shared" si="20"/>
        <v>0.12762973352033669</v>
      </c>
      <c r="K60" s="163">
        <f t="shared" si="21"/>
        <v>250</v>
      </c>
      <c r="L60" s="163">
        <f t="shared" si="22"/>
        <v>91</v>
      </c>
      <c r="M60" s="164">
        <f t="shared" si="24"/>
        <v>2.3297646882608227E-5</v>
      </c>
      <c r="N60" s="79"/>
    </row>
    <row r="61" spans="1:14" x14ac:dyDescent="0.25">
      <c r="A61" s="161" t="s">
        <v>144</v>
      </c>
      <c r="B61" s="162" t="s">
        <v>131</v>
      </c>
      <c r="C61" s="163">
        <v>2762</v>
      </c>
      <c r="D61" s="163">
        <v>3475</v>
      </c>
      <c r="E61" s="163">
        <v>1531</v>
      </c>
      <c r="F61" s="163">
        <v>432</v>
      </c>
      <c r="G61" s="163">
        <v>418</v>
      </c>
      <c r="H61" s="163">
        <v>635</v>
      </c>
      <c r="I61" s="164">
        <f t="shared" si="23"/>
        <v>0.51913875598086134</v>
      </c>
      <c r="J61" s="165">
        <f t="shared" si="20"/>
        <v>-0.58523840627041146</v>
      </c>
      <c r="K61" s="163">
        <f t="shared" si="21"/>
        <v>217</v>
      </c>
      <c r="L61" s="163">
        <f t="shared" si="22"/>
        <v>-896</v>
      </c>
      <c r="M61" s="164">
        <f t="shared" si="24"/>
        <v>1.8400504689622169E-5</v>
      </c>
      <c r="N61" s="79"/>
    </row>
    <row r="62" spans="1:14" x14ac:dyDescent="0.25">
      <c r="A62" s="167" t="s">
        <v>145</v>
      </c>
      <c r="B62" s="168" t="s">
        <v>145</v>
      </c>
      <c r="C62" s="169">
        <f t="shared" ref="C62:H62" si="25">C54-SUM(C55:C61)</f>
        <v>43573</v>
      </c>
      <c r="D62" s="169">
        <f t="shared" si="25"/>
        <v>46097</v>
      </c>
      <c r="E62" s="169">
        <f t="shared" si="25"/>
        <v>13945</v>
      </c>
      <c r="F62" s="169">
        <f t="shared" si="25"/>
        <v>21153</v>
      </c>
      <c r="G62" s="169">
        <f t="shared" si="25"/>
        <v>35239</v>
      </c>
      <c r="H62" s="169">
        <f t="shared" si="25"/>
        <v>38189</v>
      </c>
      <c r="I62" s="170">
        <f t="shared" si="23"/>
        <v>8.3714066800987474E-2</v>
      </c>
      <c r="J62" s="171">
        <f t="shared" si="20"/>
        <v>1.7385442811043386</v>
      </c>
      <c r="K62" s="169">
        <f>H62-G62</f>
        <v>2950</v>
      </c>
      <c r="L62" s="169">
        <f t="shared" si="22"/>
        <v>24244</v>
      </c>
      <c r="M62" s="170">
        <f t="shared" si="24"/>
        <v>1.1066092497511513E-3</v>
      </c>
      <c r="N62" s="79"/>
    </row>
    <row r="63" spans="1:14" s="144" customFormat="1" x14ac:dyDescent="0.25">
      <c r="B63" s="153" t="s">
        <v>47</v>
      </c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  <row r="64" spans="1:14" x14ac:dyDescent="0.25">
      <c r="A64" s="1">
        <v>3</v>
      </c>
      <c r="B64" s="154" t="s">
        <v>68</v>
      </c>
      <c r="C64" s="176">
        <v>886765</v>
      </c>
      <c r="D64" s="176">
        <v>834528</v>
      </c>
      <c r="E64" s="176">
        <v>295880</v>
      </c>
      <c r="F64" s="176">
        <v>419370</v>
      </c>
      <c r="G64" s="176">
        <v>1014697</v>
      </c>
      <c r="H64" s="176">
        <v>1034949</v>
      </c>
      <c r="I64" s="177">
        <f>IFERROR(H64/G64-1,"-")</f>
        <v>1.9958667464277546E-2</v>
      </c>
      <c r="J64" s="177">
        <f>IFERROR(H64/E64-1,"-")</f>
        <v>2.4978673786670273</v>
      </c>
      <c r="K64" s="176">
        <f>H64-G64</f>
        <v>20252</v>
      </c>
      <c r="L64" s="176">
        <f>H64-E64</f>
        <v>739069</v>
      </c>
      <c r="M64" s="177">
        <f>H64/H$8</f>
        <v>2.9989895949637441E-2</v>
      </c>
      <c r="N64" s="79"/>
    </row>
    <row r="65" spans="1:14" x14ac:dyDescent="0.25">
      <c r="A65" s="1" t="s">
        <v>96</v>
      </c>
      <c r="B65" s="157" t="s">
        <v>97</v>
      </c>
      <c r="C65" s="158">
        <v>145700</v>
      </c>
      <c r="D65" s="158">
        <v>158439</v>
      </c>
      <c r="E65" s="158">
        <v>84704</v>
      </c>
      <c r="F65" s="158">
        <v>83752</v>
      </c>
      <c r="G65" s="158">
        <v>119256</v>
      </c>
      <c r="H65" s="158">
        <v>173467</v>
      </c>
      <c r="I65" s="159">
        <f>IFERROR(H65/G65-1,"-")</f>
        <v>0.45457670892869118</v>
      </c>
      <c r="J65" s="160">
        <f t="shared" ref="J65:J76" si="26">IFERROR(H65/E65-1,"-")</f>
        <v>1.047919814884775</v>
      </c>
      <c r="K65" s="158">
        <f t="shared" ref="K65:K75" si="27">H65-G65</f>
        <v>54211</v>
      </c>
      <c r="L65" s="158">
        <f t="shared" ref="L65:L76" si="28">H65-E65</f>
        <v>88763</v>
      </c>
      <c r="M65" s="159">
        <f>H65/H$8</f>
        <v>5.0265832236136834E-3</v>
      </c>
      <c r="N65" s="79"/>
    </row>
    <row r="66" spans="1:14" x14ac:dyDescent="0.25">
      <c r="A66" s="161" t="s">
        <v>103</v>
      </c>
      <c r="B66" s="162" t="s">
        <v>103</v>
      </c>
      <c r="C66" s="163">
        <v>69901</v>
      </c>
      <c r="D66" s="163">
        <v>67992</v>
      </c>
      <c r="E66" s="163">
        <v>23458</v>
      </c>
      <c r="F66" s="163">
        <v>59324</v>
      </c>
      <c r="G66" s="163">
        <v>72718</v>
      </c>
      <c r="H66" s="163">
        <v>91538</v>
      </c>
      <c r="I66" s="164">
        <f>IFERROR(H66/G66-1,"-")</f>
        <v>0.25880799801974752</v>
      </c>
      <c r="J66" s="165">
        <f t="shared" si="26"/>
        <v>2.9022082018927446</v>
      </c>
      <c r="K66" s="163">
        <f t="shared" si="27"/>
        <v>18820</v>
      </c>
      <c r="L66" s="163">
        <f t="shared" si="28"/>
        <v>68080</v>
      </c>
      <c r="M66" s="164">
        <f>H66/H$8</f>
        <v>2.6525124382340698E-3</v>
      </c>
      <c r="N66" s="79"/>
    </row>
    <row r="67" spans="1:14" x14ac:dyDescent="0.25">
      <c r="A67" s="161" t="s">
        <v>100</v>
      </c>
      <c r="B67" s="162" t="s">
        <v>100</v>
      </c>
      <c r="C67" s="163">
        <v>75799</v>
      </c>
      <c r="D67" s="163">
        <v>90447</v>
      </c>
      <c r="E67" s="163">
        <v>61246</v>
      </c>
      <c r="F67" s="163">
        <v>24428</v>
      </c>
      <c r="G67" s="163">
        <v>46538</v>
      </c>
      <c r="H67" s="163">
        <v>81929</v>
      </c>
      <c r="I67" s="164">
        <f>IFERROR(H67/G67-1,"-")</f>
        <v>0.76047531049894701</v>
      </c>
      <c r="J67" s="165">
        <f t="shared" si="26"/>
        <v>0.33770368677138096</v>
      </c>
      <c r="K67" s="163">
        <f t="shared" si="27"/>
        <v>35391</v>
      </c>
      <c r="L67" s="163">
        <f t="shared" si="28"/>
        <v>20683</v>
      </c>
      <c r="M67" s="164">
        <f>H67/H$8</f>
        <v>2.374070785379614E-3</v>
      </c>
      <c r="N67" s="79"/>
    </row>
    <row r="68" spans="1:14" x14ac:dyDescent="0.25">
      <c r="A68" s="1"/>
      <c r="B68" s="157" t="s">
        <v>107</v>
      </c>
      <c r="C68" s="158">
        <v>741065</v>
      </c>
      <c r="D68" s="158">
        <v>676089</v>
      </c>
      <c r="E68" s="158">
        <v>211176</v>
      </c>
      <c r="F68" s="158">
        <v>335618</v>
      </c>
      <c r="G68" s="158">
        <v>895441</v>
      </c>
      <c r="H68" s="158">
        <v>861482</v>
      </c>
      <c r="I68" s="159">
        <f>IFERROR(H68/G68-1,"-")</f>
        <v>-3.792433002286022E-2</v>
      </c>
      <c r="J68" s="160">
        <f t="shared" si="26"/>
        <v>3.0794503163238245</v>
      </c>
      <c r="K68" s="158">
        <f t="shared" si="27"/>
        <v>-33959</v>
      </c>
      <c r="L68" s="158">
        <f t="shared" si="28"/>
        <v>650306</v>
      </c>
      <c r="M68" s="159">
        <f>H68/H$8</f>
        <v>2.496331272602376E-2</v>
      </c>
      <c r="N68" s="79"/>
    </row>
    <row r="69" spans="1:14" s="56" customFormat="1" x14ac:dyDescent="0.25">
      <c r="B69" s="162" t="s">
        <v>110</v>
      </c>
      <c r="C69" s="163">
        <v>336435</v>
      </c>
      <c r="D69" s="163">
        <v>286315</v>
      </c>
      <c r="E69" s="163">
        <v>94120</v>
      </c>
      <c r="F69" s="163">
        <v>85414</v>
      </c>
      <c r="G69" s="163">
        <v>399420</v>
      </c>
      <c r="H69" s="163">
        <v>324780</v>
      </c>
      <c r="I69" s="164">
        <f t="shared" ref="I69:I76" si="29">IFERROR(H69/G69-1,"-")</f>
        <v>-0.18687096289619953</v>
      </c>
      <c r="J69" s="165">
        <f t="shared" si="26"/>
        <v>2.4507012324691884</v>
      </c>
      <c r="K69" s="163">
        <f t="shared" si="27"/>
        <v>-74640</v>
      </c>
      <c r="L69" s="163">
        <f t="shared" si="28"/>
        <v>230660</v>
      </c>
      <c r="M69" s="164">
        <f t="shared" ref="M69:M76" si="30">H69/H$8</f>
        <v>9.4112061623550999E-3</v>
      </c>
      <c r="N69" s="166"/>
    </row>
    <row r="70" spans="1:14" s="56" customFormat="1" x14ac:dyDescent="0.25">
      <c r="B70" s="162" t="s">
        <v>113</v>
      </c>
      <c r="C70" s="163">
        <v>118837</v>
      </c>
      <c r="D70" s="163">
        <v>94492</v>
      </c>
      <c r="E70" s="163">
        <v>27344</v>
      </c>
      <c r="F70" s="163">
        <v>36140</v>
      </c>
      <c r="G70" s="163">
        <v>56705</v>
      </c>
      <c r="H70" s="163">
        <v>85292</v>
      </c>
      <c r="I70" s="164">
        <f t="shared" si="29"/>
        <v>0.50413543779208192</v>
      </c>
      <c r="J70" s="165">
        <f t="shared" si="26"/>
        <v>2.1192217671152722</v>
      </c>
      <c r="K70" s="163">
        <f t="shared" si="27"/>
        <v>28587</v>
      </c>
      <c r="L70" s="163">
        <f t="shared" si="28"/>
        <v>57948</v>
      </c>
      <c r="M70" s="164">
        <f t="shared" si="30"/>
        <v>2.4715210173027625E-3</v>
      </c>
      <c r="N70" s="166"/>
    </row>
    <row r="71" spans="1:14" x14ac:dyDescent="0.25">
      <c r="A71" s="1"/>
      <c r="B71" s="162" t="s">
        <v>116</v>
      </c>
      <c r="C71" s="163">
        <v>45738</v>
      </c>
      <c r="D71" s="163">
        <v>75234</v>
      </c>
      <c r="E71" s="163">
        <v>21566</v>
      </c>
      <c r="F71" s="163">
        <v>44372</v>
      </c>
      <c r="G71" s="163">
        <v>126795</v>
      </c>
      <c r="H71" s="163">
        <v>108706</v>
      </c>
      <c r="I71" s="164">
        <f t="shared" si="29"/>
        <v>-0.14266335423321108</v>
      </c>
      <c r="J71" s="165">
        <f t="shared" si="26"/>
        <v>4.0406194936474078</v>
      </c>
      <c r="K71" s="163">
        <f t="shared" si="27"/>
        <v>-18089</v>
      </c>
      <c r="L71" s="163">
        <f t="shared" si="28"/>
        <v>87140</v>
      </c>
      <c r="M71" s="164">
        <f t="shared" si="30"/>
        <v>3.1499925398268784E-3</v>
      </c>
      <c r="N71" s="79"/>
    </row>
    <row r="72" spans="1:14" x14ac:dyDescent="0.25">
      <c r="A72" s="1"/>
      <c r="B72" s="162" t="s">
        <v>123</v>
      </c>
      <c r="C72" s="163">
        <v>18146</v>
      </c>
      <c r="D72" s="163">
        <v>11792</v>
      </c>
      <c r="E72" s="163">
        <v>3914</v>
      </c>
      <c r="F72" s="163">
        <v>28426</v>
      </c>
      <c r="G72" s="163">
        <v>25157</v>
      </c>
      <c r="H72" s="163">
        <v>26613</v>
      </c>
      <c r="I72" s="164">
        <f t="shared" si="29"/>
        <v>5.7876535357952008E-2</v>
      </c>
      <c r="J72" s="165">
        <f t="shared" si="26"/>
        <v>5.7994379151762905</v>
      </c>
      <c r="K72" s="163">
        <f t="shared" si="27"/>
        <v>1456</v>
      </c>
      <c r="L72" s="163">
        <f t="shared" si="28"/>
        <v>22699</v>
      </c>
      <c r="M72" s="164">
        <f t="shared" si="30"/>
        <v>7.7116949811797605E-4</v>
      </c>
      <c r="N72" s="79"/>
    </row>
    <row r="73" spans="1:14" x14ac:dyDescent="0.25">
      <c r="A73" s="1"/>
      <c r="B73" s="162" t="s">
        <v>119</v>
      </c>
      <c r="C73" s="163">
        <v>19067</v>
      </c>
      <c r="D73" s="163">
        <v>17507</v>
      </c>
      <c r="E73" s="163">
        <v>8571</v>
      </c>
      <c r="F73" s="163">
        <v>16869</v>
      </c>
      <c r="G73" s="163">
        <v>22926</v>
      </c>
      <c r="H73" s="163">
        <v>17467</v>
      </c>
      <c r="I73" s="164">
        <f t="shared" si="29"/>
        <v>-0.23811393178051121</v>
      </c>
      <c r="J73" s="165">
        <f t="shared" si="26"/>
        <v>1.0379185625947964</v>
      </c>
      <c r="K73" s="163">
        <f t="shared" si="27"/>
        <v>-5459</v>
      </c>
      <c r="L73" s="163">
        <f t="shared" si="28"/>
        <v>8896</v>
      </c>
      <c r="M73" s="164">
        <f t="shared" si="30"/>
        <v>5.0614427624193767E-4</v>
      </c>
      <c r="N73" s="79"/>
    </row>
    <row r="74" spans="1:14" x14ac:dyDescent="0.25">
      <c r="A74" s="1"/>
      <c r="B74" s="162" t="s">
        <v>128</v>
      </c>
      <c r="C74" s="163">
        <v>9817</v>
      </c>
      <c r="D74" s="163">
        <v>15819</v>
      </c>
      <c r="E74" s="163">
        <v>5541</v>
      </c>
      <c r="F74" s="163">
        <v>14404</v>
      </c>
      <c r="G74" s="163">
        <v>20957</v>
      </c>
      <c r="H74" s="163">
        <v>26801</v>
      </c>
      <c r="I74" s="164">
        <f t="shared" si="29"/>
        <v>0.27885670658968364</v>
      </c>
      <c r="J74" s="165">
        <f t="shared" si="26"/>
        <v>3.8368525536906697</v>
      </c>
      <c r="K74" s="163">
        <f t="shared" si="27"/>
        <v>5844</v>
      </c>
      <c r="L74" s="163">
        <f t="shared" si="28"/>
        <v>21260</v>
      </c>
      <c r="M74" s="164">
        <f t="shared" si="30"/>
        <v>7.7661720659301381E-4</v>
      </c>
      <c r="N74" s="79"/>
    </row>
    <row r="75" spans="1:14" x14ac:dyDescent="0.25">
      <c r="A75" s="161" t="s">
        <v>144</v>
      </c>
      <c r="B75" s="162" t="s">
        <v>131</v>
      </c>
      <c r="C75" s="163">
        <v>13718</v>
      </c>
      <c r="D75" s="163">
        <v>12733</v>
      </c>
      <c r="E75" s="163">
        <v>5018</v>
      </c>
      <c r="F75" s="163">
        <v>1659</v>
      </c>
      <c r="G75" s="163">
        <v>6100</v>
      </c>
      <c r="H75" s="163">
        <v>7680</v>
      </c>
      <c r="I75" s="164">
        <f t="shared" si="29"/>
        <v>0.25901639344262306</v>
      </c>
      <c r="J75" s="165">
        <f t="shared" si="26"/>
        <v>0.53049023515344751</v>
      </c>
      <c r="K75" s="163">
        <f t="shared" si="27"/>
        <v>1580</v>
      </c>
      <c r="L75" s="163">
        <f t="shared" si="28"/>
        <v>2662</v>
      </c>
      <c r="M75" s="164">
        <f t="shared" si="30"/>
        <v>2.225446866398398E-4</v>
      </c>
      <c r="N75" s="79"/>
    </row>
    <row r="76" spans="1:14" x14ac:dyDescent="0.25">
      <c r="A76" s="167" t="s">
        <v>145</v>
      </c>
      <c r="B76" s="168" t="s">
        <v>145</v>
      </c>
      <c r="C76" s="169">
        <f t="shared" ref="C76:H76" si="31">C68-SUM(C69:C75)</f>
        <v>179307</v>
      </c>
      <c r="D76" s="169">
        <f t="shared" si="31"/>
        <v>162197</v>
      </c>
      <c r="E76" s="169">
        <f t="shared" si="31"/>
        <v>45102</v>
      </c>
      <c r="F76" s="169">
        <f t="shared" si="31"/>
        <v>108334</v>
      </c>
      <c r="G76" s="169">
        <f t="shared" si="31"/>
        <v>237381</v>
      </c>
      <c r="H76" s="169">
        <f t="shared" si="31"/>
        <v>264143</v>
      </c>
      <c r="I76" s="170">
        <f t="shared" si="29"/>
        <v>0.11273859323197732</v>
      </c>
      <c r="J76" s="171">
        <f t="shared" si="26"/>
        <v>4.8565695534566098</v>
      </c>
      <c r="K76" s="169">
        <f>H76-G76</f>
        <v>26762</v>
      </c>
      <c r="L76" s="169">
        <f t="shared" si="28"/>
        <v>219041</v>
      </c>
      <c r="M76" s="170">
        <f t="shared" si="30"/>
        <v>7.6541173389462506E-3</v>
      </c>
      <c r="N76" s="79"/>
    </row>
    <row r="77" spans="1:14" s="144" customFormat="1" x14ac:dyDescent="0.25">
      <c r="B77" s="153" t="s">
        <v>48</v>
      </c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</row>
    <row r="78" spans="1:14" x14ac:dyDescent="0.25">
      <c r="A78" s="1">
        <v>3</v>
      </c>
      <c r="B78" s="154" t="s">
        <v>68</v>
      </c>
      <c r="C78" s="176">
        <v>5815260</v>
      </c>
      <c r="D78" s="176">
        <v>5492551</v>
      </c>
      <c r="E78" s="176">
        <v>1546641</v>
      </c>
      <c r="F78" s="176">
        <v>1967362</v>
      </c>
      <c r="G78" s="176">
        <v>4352393</v>
      </c>
      <c r="H78" s="176">
        <v>5123327</v>
      </c>
      <c r="I78" s="177">
        <f>IFERROR(H78/G78-1,"-")</f>
        <v>0.17712876571577985</v>
      </c>
      <c r="J78" s="177">
        <f>IFERROR(H78/E78-1,"-")</f>
        <v>2.312550876383078</v>
      </c>
      <c r="K78" s="176">
        <f>H78-G78</f>
        <v>770934</v>
      </c>
      <c r="L78" s="176">
        <f>H78-E78</f>
        <v>3576686</v>
      </c>
      <c r="M78" s="177">
        <f>H78/H$8</f>
        <v>0.14845953148026439</v>
      </c>
      <c r="N78" s="79"/>
    </row>
    <row r="79" spans="1:14" x14ac:dyDescent="0.25">
      <c r="A79" s="1" t="s">
        <v>96</v>
      </c>
      <c r="B79" s="157" t="s">
        <v>97</v>
      </c>
      <c r="C79" s="158">
        <v>1923687</v>
      </c>
      <c r="D79" s="158">
        <v>1871426</v>
      </c>
      <c r="E79" s="158">
        <v>472177</v>
      </c>
      <c r="F79" s="158">
        <v>765462</v>
      </c>
      <c r="G79" s="158">
        <v>1656388</v>
      </c>
      <c r="H79" s="158">
        <v>1641108</v>
      </c>
      <c r="I79" s="159">
        <f>IFERROR(H79/G79-1,"-")</f>
        <v>-9.2248917524154761E-3</v>
      </c>
      <c r="J79" s="160">
        <f t="shared" ref="J79:J90" si="32">IFERROR(H79/E79-1,"-")</f>
        <v>2.4756203711743687</v>
      </c>
      <c r="K79" s="158">
        <f t="shared" ref="K79:K89" si="33">H79-G79</f>
        <v>-15280</v>
      </c>
      <c r="L79" s="158">
        <f t="shared" ref="L79:L90" si="34">H79-E79</f>
        <v>1168931</v>
      </c>
      <c r="M79" s="159">
        <f>H79/H$8</f>
        <v>4.7554670000277889E-2</v>
      </c>
      <c r="N79" s="79"/>
    </row>
    <row r="80" spans="1:14" x14ac:dyDescent="0.25">
      <c r="A80" s="161" t="s">
        <v>103</v>
      </c>
      <c r="B80" s="162" t="s">
        <v>103</v>
      </c>
      <c r="C80" s="163">
        <v>322698</v>
      </c>
      <c r="D80" s="163">
        <v>208038</v>
      </c>
      <c r="E80" s="163">
        <v>71537</v>
      </c>
      <c r="F80" s="163">
        <v>181910</v>
      </c>
      <c r="G80" s="163">
        <v>247663</v>
      </c>
      <c r="H80" s="163">
        <v>255714</v>
      </c>
      <c r="I80" s="164">
        <f>IFERROR(H80/G80-1,"-")</f>
        <v>3.2507883696797579E-2</v>
      </c>
      <c r="J80" s="165">
        <f t="shared" si="32"/>
        <v>2.5745698030389867</v>
      </c>
      <c r="K80" s="163">
        <f t="shared" si="33"/>
        <v>8051</v>
      </c>
      <c r="L80" s="163">
        <f t="shared" si="34"/>
        <v>184177</v>
      </c>
      <c r="M80" s="164">
        <f>H80/H$8</f>
        <v>7.4098687499244784E-3</v>
      </c>
      <c r="N80" s="79"/>
    </row>
    <row r="81" spans="1:14" x14ac:dyDescent="0.25">
      <c r="A81" s="161" t="s">
        <v>100</v>
      </c>
      <c r="B81" s="162" t="s">
        <v>100</v>
      </c>
      <c r="C81" s="163">
        <v>1600989</v>
      </c>
      <c r="D81" s="163">
        <v>1663388</v>
      </c>
      <c r="E81" s="163">
        <v>400640</v>
      </c>
      <c r="F81" s="163">
        <v>583552</v>
      </c>
      <c r="G81" s="163">
        <v>1408725</v>
      </c>
      <c r="H81" s="163">
        <v>1385394</v>
      </c>
      <c r="I81" s="164">
        <f>IFERROR(H81/G81-1,"-")</f>
        <v>-1.6561784592450612E-2</v>
      </c>
      <c r="J81" s="165">
        <f t="shared" si="32"/>
        <v>2.4579522763578274</v>
      </c>
      <c r="K81" s="163">
        <f t="shared" si="33"/>
        <v>-23331</v>
      </c>
      <c r="L81" s="163">
        <f t="shared" si="34"/>
        <v>984754</v>
      </c>
      <c r="M81" s="164">
        <f>H81/H$8</f>
        <v>4.0144801250353412E-2</v>
      </c>
      <c r="N81" s="79"/>
    </row>
    <row r="82" spans="1:14" x14ac:dyDescent="0.25">
      <c r="A82" s="1"/>
      <c r="B82" s="157" t="s">
        <v>107</v>
      </c>
      <c r="C82" s="158">
        <v>3891573</v>
      </c>
      <c r="D82" s="158">
        <v>3621125</v>
      </c>
      <c r="E82" s="158">
        <v>1074464</v>
      </c>
      <c r="F82" s="158">
        <v>1201900</v>
      </c>
      <c r="G82" s="158">
        <v>2696005</v>
      </c>
      <c r="H82" s="158">
        <v>3482219</v>
      </c>
      <c r="I82" s="159">
        <f>IFERROR(H82/G82-1,"-")</f>
        <v>0.2916218627190974</v>
      </c>
      <c r="J82" s="160">
        <f t="shared" si="32"/>
        <v>2.2408894109062749</v>
      </c>
      <c r="K82" s="158">
        <f t="shared" si="33"/>
        <v>786214</v>
      </c>
      <c r="L82" s="158">
        <f t="shared" si="34"/>
        <v>2407755</v>
      </c>
      <c r="M82" s="159">
        <f>H82/H$8</f>
        <v>0.10090486147998649</v>
      </c>
      <c r="N82" s="79"/>
    </row>
    <row r="83" spans="1:14" s="56" customFormat="1" x14ac:dyDescent="0.25">
      <c r="B83" s="162" t="s">
        <v>110</v>
      </c>
      <c r="C83" s="163">
        <v>522391</v>
      </c>
      <c r="D83" s="163">
        <v>574884</v>
      </c>
      <c r="E83" s="163">
        <v>163077</v>
      </c>
      <c r="F83" s="163">
        <v>114301</v>
      </c>
      <c r="G83" s="163">
        <v>504044</v>
      </c>
      <c r="H83" s="163">
        <v>666541</v>
      </c>
      <c r="I83" s="164">
        <f t="shared" ref="I83:I90" si="35">IFERROR(H83/G83-1,"-")</f>
        <v>0.32238653768321823</v>
      </c>
      <c r="J83" s="165">
        <f t="shared" si="32"/>
        <v>3.087277789019911</v>
      </c>
      <c r="K83" s="163">
        <f t="shared" si="33"/>
        <v>162497</v>
      </c>
      <c r="L83" s="163">
        <f t="shared" si="34"/>
        <v>503464</v>
      </c>
      <c r="M83" s="164">
        <f t="shared" ref="M83:M90" si="36">H83/H$8</f>
        <v>1.9314473695000712E-2</v>
      </c>
      <c r="N83" s="166"/>
    </row>
    <row r="84" spans="1:14" s="56" customFormat="1" x14ac:dyDescent="0.25">
      <c r="B84" s="162" t="s">
        <v>113</v>
      </c>
      <c r="C84" s="163">
        <v>1872405</v>
      </c>
      <c r="D84" s="163">
        <v>1562789</v>
      </c>
      <c r="E84" s="163">
        <v>445011</v>
      </c>
      <c r="F84" s="163">
        <v>478237</v>
      </c>
      <c r="G84" s="163">
        <v>1014024</v>
      </c>
      <c r="H84" s="163">
        <v>1210830</v>
      </c>
      <c r="I84" s="164">
        <f t="shared" si="35"/>
        <v>0.1940841636884334</v>
      </c>
      <c r="J84" s="165">
        <f t="shared" si="32"/>
        <v>1.720899033956464</v>
      </c>
      <c r="K84" s="163">
        <f t="shared" si="33"/>
        <v>196806</v>
      </c>
      <c r="L84" s="163">
        <f t="shared" si="34"/>
        <v>765819</v>
      </c>
      <c r="M84" s="164">
        <f t="shared" si="36"/>
        <v>3.5086430068244433E-2</v>
      </c>
      <c r="N84" s="166"/>
    </row>
    <row r="85" spans="1:14" x14ac:dyDescent="0.25">
      <c r="A85" s="1"/>
      <c r="B85" s="162" t="s">
        <v>116</v>
      </c>
      <c r="C85" s="163">
        <v>154431</v>
      </c>
      <c r="D85" s="163">
        <v>173660</v>
      </c>
      <c r="E85" s="163">
        <v>48969</v>
      </c>
      <c r="F85" s="163">
        <v>105849</v>
      </c>
      <c r="G85" s="163">
        <v>179405</v>
      </c>
      <c r="H85" s="163">
        <v>275311</v>
      </c>
      <c r="I85" s="164">
        <f t="shared" si="35"/>
        <v>0.53457818901368404</v>
      </c>
      <c r="J85" s="165">
        <f t="shared" si="32"/>
        <v>4.6221487063244089</v>
      </c>
      <c r="K85" s="163">
        <f t="shared" si="33"/>
        <v>95906</v>
      </c>
      <c r="L85" s="163">
        <f t="shared" si="34"/>
        <v>226342</v>
      </c>
      <c r="M85" s="164">
        <f t="shared" si="36"/>
        <v>7.9777344041016846E-3</v>
      </c>
      <c r="N85" s="79"/>
    </row>
    <row r="86" spans="1:14" x14ac:dyDescent="0.25">
      <c r="A86" s="1"/>
      <c r="B86" s="162" t="s">
        <v>123</v>
      </c>
      <c r="C86" s="163">
        <v>97884</v>
      </c>
      <c r="D86" s="163">
        <v>75235</v>
      </c>
      <c r="E86" s="163">
        <v>15102</v>
      </c>
      <c r="F86" s="163">
        <v>38224</v>
      </c>
      <c r="G86" s="163">
        <v>75513</v>
      </c>
      <c r="H86" s="163">
        <v>90350</v>
      </c>
      <c r="I86" s="164">
        <f t="shared" si="35"/>
        <v>0.19648272482883744</v>
      </c>
      <c r="J86" s="165">
        <f t="shared" si="32"/>
        <v>4.9826513044629852</v>
      </c>
      <c r="K86" s="163">
        <f t="shared" si="33"/>
        <v>14837</v>
      </c>
      <c r="L86" s="163">
        <f t="shared" si="34"/>
        <v>75248</v>
      </c>
      <c r="M86" s="164">
        <f t="shared" si="36"/>
        <v>2.6180875570194695E-3</v>
      </c>
      <c r="N86" s="79"/>
    </row>
    <row r="87" spans="1:14" x14ac:dyDescent="0.25">
      <c r="A87" s="1"/>
      <c r="B87" s="162" t="s">
        <v>119</v>
      </c>
      <c r="C87" s="163">
        <v>56194</v>
      </c>
      <c r="D87" s="163">
        <v>46816</v>
      </c>
      <c r="E87" s="163">
        <v>14962</v>
      </c>
      <c r="F87" s="163">
        <v>33300</v>
      </c>
      <c r="G87" s="163">
        <v>33738</v>
      </c>
      <c r="H87" s="163">
        <v>45567</v>
      </c>
      <c r="I87" s="164">
        <f t="shared" si="35"/>
        <v>0.35061355148497242</v>
      </c>
      <c r="J87" s="165">
        <f t="shared" si="32"/>
        <v>2.0455153054404493</v>
      </c>
      <c r="K87" s="163">
        <f t="shared" si="33"/>
        <v>11829</v>
      </c>
      <c r="L87" s="163">
        <f t="shared" si="34"/>
        <v>30605</v>
      </c>
      <c r="M87" s="164">
        <f t="shared" si="36"/>
        <v>1.3204028302236431E-3</v>
      </c>
      <c r="N87" s="79"/>
    </row>
    <row r="88" spans="1:14" x14ac:dyDescent="0.25">
      <c r="A88" s="1"/>
      <c r="B88" s="162" t="s">
        <v>128</v>
      </c>
      <c r="C88" s="163">
        <v>69026</v>
      </c>
      <c r="D88" s="163">
        <v>74813</v>
      </c>
      <c r="E88" s="163">
        <v>30460</v>
      </c>
      <c r="F88" s="163">
        <v>20871</v>
      </c>
      <c r="G88" s="163">
        <v>63463</v>
      </c>
      <c r="H88" s="163">
        <v>74935</v>
      </c>
      <c r="I88" s="164">
        <f t="shared" si="35"/>
        <v>0.18076674597797138</v>
      </c>
      <c r="J88" s="165">
        <f t="shared" si="32"/>
        <v>1.4601116217990806</v>
      </c>
      <c r="K88" s="163">
        <f t="shared" si="33"/>
        <v>11472</v>
      </c>
      <c r="L88" s="163">
        <f t="shared" si="34"/>
        <v>44475</v>
      </c>
      <c r="M88" s="164">
        <f t="shared" si="36"/>
        <v>2.1714044392391139E-3</v>
      </c>
      <c r="N88" s="79"/>
    </row>
    <row r="89" spans="1:14" x14ac:dyDescent="0.25">
      <c r="A89" s="161" t="s">
        <v>144</v>
      </c>
      <c r="B89" s="162" t="s">
        <v>131</v>
      </c>
      <c r="C89" s="163">
        <v>123411</v>
      </c>
      <c r="D89" s="163">
        <v>112745</v>
      </c>
      <c r="E89" s="163">
        <v>50030</v>
      </c>
      <c r="F89" s="163">
        <v>22441</v>
      </c>
      <c r="G89" s="163">
        <v>59972</v>
      </c>
      <c r="H89" s="163">
        <v>81697</v>
      </c>
      <c r="I89" s="164">
        <f t="shared" si="35"/>
        <v>0.36225238444607477</v>
      </c>
      <c r="J89" s="165">
        <f t="shared" si="32"/>
        <v>0.63296022386568063</v>
      </c>
      <c r="K89" s="163">
        <f t="shared" si="33"/>
        <v>21725</v>
      </c>
      <c r="L89" s="163">
        <f t="shared" si="34"/>
        <v>31667</v>
      </c>
      <c r="M89" s="164">
        <f t="shared" si="36"/>
        <v>2.3673480813040356E-3</v>
      </c>
      <c r="N89" s="79"/>
    </row>
    <row r="90" spans="1:14" x14ac:dyDescent="0.25">
      <c r="A90" s="167" t="s">
        <v>145</v>
      </c>
      <c r="B90" s="168" t="s">
        <v>145</v>
      </c>
      <c r="C90" s="169">
        <f t="shared" ref="C90:H90" si="37">C82-SUM(C83:C89)</f>
        <v>995831</v>
      </c>
      <c r="D90" s="169">
        <f t="shared" si="37"/>
        <v>1000183</v>
      </c>
      <c r="E90" s="169">
        <f t="shared" si="37"/>
        <v>306853</v>
      </c>
      <c r="F90" s="169">
        <f t="shared" si="37"/>
        <v>388677</v>
      </c>
      <c r="G90" s="169">
        <f t="shared" si="37"/>
        <v>765846</v>
      </c>
      <c r="H90" s="169">
        <f t="shared" si="37"/>
        <v>1036988</v>
      </c>
      <c r="I90" s="170">
        <f t="shared" si="35"/>
        <v>0.35404245762202846</v>
      </c>
      <c r="J90" s="171">
        <f t="shared" si="32"/>
        <v>2.379429238104239</v>
      </c>
      <c r="K90" s="169">
        <f>H90-G90</f>
        <v>271142</v>
      </c>
      <c r="L90" s="169">
        <f t="shared" si="34"/>
        <v>730135</v>
      </c>
      <c r="M90" s="170">
        <f t="shared" si="36"/>
        <v>3.0048980404853411E-2</v>
      </c>
      <c r="N90" s="79"/>
    </row>
    <row r="91" spans="1:14" s="144" customFormat="1" x14ac:dyDescent="0.25">
      <c r="B91" s="153" t="s">
        <v>49</v>
      </c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</row>
    <row r="92" spans="1:14" x14ac:dyDescent="0.25">
      <c r="A92" s="1">
        <v>3</v>
      </c>
      <c r="B92" s="154" t="s">
        <v>68</v>
      </c>
      <c r="C92" s="176">
        <v>138985</v>
      </c>
      <c r="D92" s="176">
        <v>136126</v>
      </c>
      <c r="E92" s="176">
        <v>59047</v>
      </c>
      <c r="F92" s="176">
        <v>83402</v>
      </c>
      <c r="G92" s="176">
        <v>137757</v>
      </c>
      <c r="H92" s="176">
        <v>148334</v>
      </c>
      <c r="I92" s="177">
        <f>IFERROR(H92/G92-1,"-")</f>
        <v>7.6780127325653202E-2</v>
      </c>
      <c r="J92" s="177">
        <f>IFERROR(H92/E92-1,"-")</f>
        <v>1.512134401409047</v>
      </c>
      <c r="K92" s="176">
        <f>H92-G92</f>
        <v>10577</v>
      </c>
      <c r="L92" s="176">
        <f>H92-E92</f>
        <v>89287</v>
      </c>
      <c r="M92" s="177">
        <f>H92/H$8</f>
        <v>4.2982999411502595E-3</v>
      </c>
      <c r="N92" s="79"/>
    </row>
    <row r="93" spans="1:14" x14ac:dyDescent="0.25">
      <c r="A93" s="1" t="s">
        <v>96</v>
      </c>
      <c r="B93" s="157" t="s">
        <v>97</v>
      </c>
      <c r="C93" s="158">
        <v>71206</v>
      </c>
      <c r="D93" s="158">
        <v>72932</v>
      </c>
      <c r="E93" s="158">
        <v>31800</v>
      </c>
      <c r="F93" s="158">
        <v>42063</v>
      </c>
      <c r="G93" s="158">
        <v>70951</v>
      </c>
      <c r="H93" s="158">
        <v>72432</v>
      </c>
      <c r="I93" s="159">
        <f>IFERROR(H93/G93-1,"-")</f>
        <v>2.0873560626347709E-2</v>
      </c>
      <c r="J93" s="160">
        <f t="shared" ref="J93:J104" si="38">IFERROR(H93/E93-1,"-")</f>
        <v>1.277735849056604</v>
      </c>
      <c r="K93" s="158">
        <f t="shared" ref="K93:K103" si="39">H93-G93</f>
        <v>1481</v>
      </c>
      <c r="L93" s="158">
        <f t="shared" ref="L93:L104" si="40">H93-E93</f>
        <v>40632</v>
      </c>
      <c r="M93" s="159">
        <f>H93/H$8</f>
        <v>2.0988745758719891E-3</v>
      </c>
      <c r="N93" s="79"/>
    </row>
    <row r="94" spans="1:14" x14ac:dyDescent="0.25">
      <c r="A94" s="161" t="s">
        <v>103</v>
      </c>
      <c r="B94" s="162" t="s">
        <v>103</v>
      </c>
      <c r="C94" s="163">
        <v>30236</v>
      </c>
      <c r="D94" s="163">
        <v>33003</v>
      </c>
      <c r="E94" s="163">
        <v>15549</v>
      </c>
      <c r="F94" s="163">
        <v>20037</v>
      </c>
      <c r="G94" s="163">
        <v>30228</v>
      </c>
      <c r="H94" s="163">
        <v>19606</v>
      </c>
      <c r="I94" s="164">
        <f>IFERROR(H94/G94-1,"-")</f>
        <v>-0.3513960566362313</v>
      </c>
      <c r="J94" s="165">
        <f t="shared" si="38"/>
        <v>0.2609171007781852</v>
      </c>
      <c r="K94" s="163">
        <f t="shared" si="39"/>
        <v>-10622</v>
      </c>
      <c r="L94" s="163">
        <f t="shared" si="40"/>
        <v>4057</v>
      </c>
      <c r="M94" s="164">
        <f>H94/H$8</f>
        <v>5.6812644873186185E-4</v>
      </c>
      <c r="N94" s="79"/>
    </row>
    <row r="95" spans="1:14" x14ac:dyDescent="0.25">
      <c r="A95" s="161" t="s">
        <v>100</v>
      </c>
      <c r="B95" s="162" t="s">
        <v>100</v>
      </c>
      <c r="C95" s="163">
        <v>40970</v>
      </c>
      <c r="D95" s="163">
        <v>39929</v>
      </c>
      <c r="E95" s="163">
        <v>16251</v>
      </c>
      <c r="F95" s="163">
        <v>22026</v>
      </c>
      <c r="G95" s="163">
        <v>40723</v>
      </c>
      <c r="H95" s="163">
        <v>52826</v>
      </c>
      <c r="I95" s="164">
        <f>IFERROR(H95/G95-1,"-")</f>
        <v>0.29720305478476527</v>
      </c>
      <c r="J95" s="165">
        <f t="shared" si="38"/>
        <v>2.2506307304165896</v>
      </c>
      <c r="K95" s="163">
        <f t="shared" si="39"/>
        <v>12103</v>
      </c>
      <c r="L95" s="163">
        <f t="shared" si="40"/>
        <v>36575</v>
      </c>
      <c r="M95" s="164">
        <f>H95/H$8</f>
        <v>1.5307481271401272E-3</v>
      </c>
      <c r="N95" s="79"/>
    </row>
    <row r="96" spans="1:14" x14ac:dyDescent="0.25">
      <c r="A96" s="1"/>
      <c r="B96" s="157" t="s">
        <v>107</v>
      </c>
      <c r="C96" s="158">
        <v>67779</v>
      </c>
      <c r="D96" s="158">
        <v>63194</v>
      </c>
      <c r="E96" s="158">
        <v>27247</v>
      </c>
      <c r="F96" s="158">
        <v>41339</v>
      </c>
      <c r="G96" s="158">
        <v>66806</v>
      </c>
      <c r="H96" s="158">
        <v>75902</v>
      </c>
      <c r="I96" s="159">
        <f>IFERROR(H96/G96-1,"-")</f>
        <v>0.13615543514055628</v>
      </c>
      <c r="J96" s="160">
        <f t="shared" si="38"/>
        <v>1.7857011781113519</v>
      </c>
      <c r="K96" s="158">
        <f t="shared" si="39"/>
        <v>9096</v>
      </c>
      <c r="L96" s="158">
        <f t="shared" si="40"/>
        <v>48655</v>
      </c>
      <c r="M96" s="159">
        <f>H96/H$8</f>
        <v>2.1994253652782708E-3</v>
      </c>
      <c r="N96" s="79"/>
    </row>
    <row r="97" spans="1:14" s="56" customFormat="1" x14ac:dyDescent="0.25">
      <c r="B97" s="162" t="s">
        <v>110</v>
      </c>
      <c r="C97" s="163">
        <v>7133</v>
      </c>
      <c r="D97" s="163">
        <v>8082</v>
      </c>
      <c r="E97" s="163">
        <v>5019</v>
      </c>
      <c r="F97" s="163">
        <v>3494</v>
      </c>
      <c r="G97" s="163">
        <v>9249</v>
      </c>
      <c r="H97" s="163">
        <v>11177</v>
      </c>
      <c r="I97" s="164">
        <f t="shared" ref="I97:I104" si="41">IFERROR(H97/G97-1,"-")</f>
        <v>0.20845496810465991</v>
      </c>
      <c r="J97" s="165">
        <f t="shared" si="38"/>
        <v>1.226937636979478</v>
      </c>
      <c r="K97" s="163">
        <f t="shared" si="39"/>
        <v>1928</v>
      </c>
      <c r="L97" s="163">
        <f t="shared" si="40"/>
        <v>6158</v>
      </c>
      <c r="M97" s="164">
        <f t="shared" ref="M97:M104" si="42">H97/H$8</f>
        <v>3.2387785971008977E-4</v>
      </c>
      <c r="N97" s="166"/>
    </row>
    <row r="98" spans="1:14" s="56" customFormat="1" x14ac:dyDescent="0.25">
      <c r="B98" s="162" t="s">
        <v>113</v>
      </c>
      <c r="C98" s="163">
        <v>25629</v>
      </c>
      <c r="D98" s="163">
        <v>21366</v>
      </c>
      <c r="E98" s="163">
        <v>7473</v>
      </c>
      <c r="F98" s="163">
        <v>15393</v>
      </c>
      <c r="G98" s="163">
        <v>21050</v>
      </c>
      <c r="H98" s="163">
        <v>22639</v>
      </c>
      <c r="I98" s="164">
        <f t="shared" si="41"/>
        <v>7.5486935866983407E-2</v>
      </c>
      <c r="J98" s="165">
        <f t="shared" si="38"/>
        <v>2.0294393148668539</v>
      </c>
      <c r="K98" s="163">
        <f t="shared" si="39"/>
        <v>1589</v>
      </c>
      <c r="L98" s="163">
        <f t="shared" si="40"/>
        <v>15166</v>
      </c>
      <c r="M98" s="164">
        <f t="shared" si="42"/>
        <v>6.5601421365095479E-4</v>
      </c>
      <c r="N98" s="166"/>
    </row>
    <row r="99" spans="1:14" x14ac:dyDescent="0.25">
      <c r="A99" s="1"/>
      <c r="B99" s="162" t="s">
        <v>116</v>
      </c>
      <c r="C99" s="163">
        <v>8499</v>
      </c>
      <c r="D99" s="163">
        <v>8657</v>
      </c>
      <c r="E99" s="163">
        <v>4658</v>
      </c>
      <c r="F99" s="163">
        <v>7148</v>
      </c>
      <c r="G99" s="163">
        <v>7881</v>
      </c>
      <c r="H99" s="163">
        <v>8902</v>
      </c>
      <c r="I99" s="164">
        <f t="shared" si="41"/>
        <v>0.12955208729856627</v>
      </c>
      <c r="J99" s="165">
        <f t="shared" si="38"/>
        <v>0.91112065264061837</v>
      </c>
      <c r="K99" s="163">
        <f t="shared" si="39"/>
        <v>1021</v>
      </c>
      <c r="L99" s="163">
        <f t="shared" si="40"/>
        <v>4244</v>
      </c>
      <c r="M99" s="164">
        <f t="shared" si="42"/>
        <v>2.5795479172758515E-4</v>
      </c>
      <c r="N99" s="79"/>
    </row>
    <row r="100" spans="1:14" x14ac:dyDescent="0.25">
      <c r="A100" s="1"/>
      <c r="B100" s="162" t="s">
        <v>123</v>
      </c>
      <c r="C100" s="163">
        <v>2168</v>
      </c>
      <c r="D100" s="163">
        <v>2390</v>
      </c>
      <c r="E100" s="163">
        <v>940</v>
      </c>
      <c r="F100" s="163">
        <v>1385</v>
      </c>
      <c r="G100" s="163">
        <v>4981</v>
      </c>
      <c r="H100" s="163">
        <v>3623</v>
      </c>
      <c r="I100" s="164">
        <f t="shared" si="41"/>
        <v>-0.27263601686408356</v>
      </c>
      <c r="J100" s="165">
        <f t="shared" si="38"/>
        <v>2.8542553191489364</v>
      </c>
      <c r="K100" s="163">
        <f t="shared" si="39"/>
        <v>-1358</v>
      </c>
      <c r="L100" s="163">
        <f t="shared" si="40"/>
        <v>2683</v>
      </c>
      <c r="M100" s="164">
        <f t="shared" si="42"/>
        <v>1.0498429683543484E-4</v>
      </c>
      <c r="N100" s="79"/>
    </row>
    <row r="101" spans="1:14" x14ac:dyDescent="0.25">
      <c r="A101" s="1"/>
      <c r="B101" s="162" t="s">
        <v>119</v>
      </c>
      <c r="C101" s="163">
        <v>1567</v>
      </c>
      <c r="D101" s="163">
        <v>1298</v>
      </c>
      <c r="E101" s="163">
        <v>788</v>
      </c>
      <c r="F101" s="163">
        <v>1315</v>
      </c>
      <c r="G101" s="163">
        <v>1892</v>
      </c>
      <c r="H101" s="163">
        <v>1812</v>
      </c>
      <c r="I101" s="164">
        <f t="shared" si="41"/>
        <v>-4.228329809725162E-2</v>
      </c>
      <c r="J101" s="165">
        <f t="shared" si="38"/>
        <v>1.2994923857868019</v>
      </c>
      <c r="K101" s="163">
        <f t="shared" si="39"/>
        <v>-80</v>
      </c>
      <c r="L101" s="163">
        <f t="shared" si="40"/>
        <v>1024</v>
      </c>
      <c r="M101" s="164">
        <f t="shared" si="42"/>
        <v>5.2506637004087203E-5</v>
      </c>
      <c r="N101" s="79"/>
    </row>
    <row r="102" spans="1:14" x14ac:dyDescent="0.25">
      <c r="A102" s="1"/>
      <c r="B102" s="162" t="s">
        <v>128</v>
      </c>
      <c r="C102" s="163">
        <v>439</v>
      </c>
      <c r="D102" s="163">
        <v>444</v>
      </c>
      <c r="E102" s="163">
        <v>599</v>
      </c>
      <c r="F102" s="163">
        <v>275</v>
      </c>
      <c r="G102" s="163">
        <v>817</v>
      </c>
      <c r="H102" s="163">
        <v>420</v>
      </c>
      <c r="I102" s="164">
        <f t="shared" si="41"/>
        <v>-0.48592411260709911</v>
      </c>
      <c r="J102" s="165">
        <f t="shared" si="38"/>
        <v>-0.29883138564273792</v>
      </c>
      <c r="K102" s="163">
        <f t="shared" si="39"/>
        <v>-397</v>
      </c>
      <c r="L102" s="163">
        <f t="shared" si="40"/>
        <v>-179</v>
      </c>
      <c r="M102" s="164">
        <f t="shared" si="42"/>
        <v>1.2170412550616238E-5</v>
      </c>
      <c r="N102" s="79"/>
    </row>
    <row r="103" spans="1:14" x14ac:dyDescent="0.25">
      <c r="A103" s="161" t="s">
        <v>144</v>
      </c>
      <c r="B103" s="162" t="s">
        <v>131</v>
      </c>
      <c r="C103" s="163">
        <v>1158</v>
      </c>
      <c r="D103" s="163">
        <v>699</v>
      </c>
      <c r="E103" s="163">
        <v>259</v>
      </c>
      <c r="F103" s="163">
        <v>259</v>
      </c>
      <c r="G103" s="163">
        <v>385</v>
      </c>
      <c r="H103" s="163">
        <v>950</v>
      </c>
      <c r="I103" s="164">
        <f t="shared" si="41"/>
        <v>1.4675324675324677</v>
      </c>
      <c r="J103" s="165">
        <f t="shared" si="38"/>
        <v>2.6679536679536682</v>
      </c>
      <c r="K103" s="163">
        <f t="shared" si="39"/>
        <v>565</v>
      </c>
      <c r="L103" s="163">
        <f t="shared" si="40"/>
        <v>691</v>
      </c>
      <c r="M103" s="164">
        <f t="shared" si="42"/>
        <v>2.752831410258435E-5</v>
      </c>
      <c r="N103" s="79"/>
    </row>
    <row r="104" spans="1:14" x14ac:dyDescent="0.25">
      <c r="A104" s="167" t="s">
        <v>145</v>
      </c>
      <c r="B104" s="168" t="s">
        <v>145</v>
      </c>
      <c r="C104" s="169">
        <f t="shared" ref="C104:H104" si="43">C96-SUM(C97:C103)</f>
        <v>21186</v>
      </c>
      <c r="D104" s="169">
        <f t="shared" si="43"/>
        <v>20258</v>
      </c>
      <c r="E104" s="169">
        <f t="shared" si="43"/>
        <v>7511</v>
      </c>
      <c r="F104" s="169">
        <f t="shared" si="43"/>
        <v>12070</v>
      </c>
      <c r="G104" s="169">
        <f t="shared" si="43"/>
        <v>20551</v>
      </c>
      <c r="H104" s="169">
        <f t="shared" si="43"/>
        <v>26379</v>
      </c>
      <c r="I104" s="170">
        <f t="shared" si="41"/>
        <v>0.28358717337355843</v>
      </c>
      <c r="J104" s="171">
        <f t="shared" si="38"/>
        <v>2.5120489948076155</v>
      </c>
      <c r="K104" s="169">
        <f>H104-G104</f>
        <v>5828</v>
      </c>
      <c r="L104" s="169">
        <f t="shared" si="40"/>
        <v>18868</v>
      </c>
      <c r="M104" s="170">
        <f t="shared" si="42"/>
        <v>7.6438883969691851E-4</v>
      </c>
      <c r="N104" s="79"/>
    </row>
    <row r="105" spans="1:14" s="144" customFormat="1" x14ac:dyDescent="0.25">
      <c r="B105" s="153" t="s">
        <v>50</v>
      </c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4" x14ac:dyDescent="0.25">
      <c r="A106" s="1">
        <v>3</v>
      </c>
      <c r="B106" s="154" t="s">
        <v>68</v>
      </c>
      <c r="C106" s="176">
        <v>1066591</v>
      </c>
      <c r="D106" s="176">
        <v>1055815</v>
      </c>
      <c r="E106" s="176">
        <v>442013</v>
      </c>
      <c r="F106" s="176">
        <v>749212</v>
      </c>
      <c r="G106" s="176">
        <v>1316064</v>
      </c>
      <c r="H106" s="176">
        <v>1447168</v>
      </c>
      <c r="I106" s="177">
        <f>IFERROR(H106/G106-1,"-")</f>
        <v>9.9618255647141885E-2</v>
      </c>
      <c r="J106" s="177">
        <f>IFERROR(H106/E106-1,"-")</f>
        <v>2.2740394513283544</v>
      </c>
      <c r="K106" s="176">
        <f>H106-G106</f>
        <v>131104</v>
      </c>
      <c r="L106" s="176">
        <f>H106-E106</f>
        <v>1005155</v>
      </c>
      <c r="M106" s="177">
        <f>H106/H$8</f>
        <v>4.1934837119167144E-2</v>
      </c>
      <c r="N106" s="79"/>
    </row>
    <row r="107" spans="1:14" x14ac:dyDescent="0.25">
      <c r="A107" s="1" t="s">
        <v>96</v>
      </c>
      <c r="B107" s="157" t="s">
        <v>97</v>
      </c>
      <c r="C107" s="158">
        <v>150928</v>
      </c>
      <c r="D107" s="158">
        <v>162637</v>
      </c>
      <c r="E107" s="158">
        <v>125264</v>
      </c>
      <c r="F107" s="158">
        <v>199003</v>
      </c>
      <c r="G107" s="158">
        <v>220579</v>
      </c>
      <c r="H107" s="158">
        <v>219096</v>
      </c>
      <c r="I107" s="159">
        <f>IFERROR(H107/G107-1,"-")</f>
        <v>-6.7232148119268365E-3</v>
      </c>
      <c r="J107" s="160">
        <f t="shared" ref="J107:J118" si="44">IFERROR(H107/E107-1,"-")</f>
        <v>0.7490739558053392</v>
      </c>
      <c r="K107" s="158">
        <f t="shared" ref="K107:K117" si="45">H107-G107</f>
        <v>-1483</v>
      </c>
      <c r="L107" s="158">
        <f t="shared" ref="L107:L118" si="46">H107-E107</f>
        <v>93832</v>
      </c>
      <c r="M107" s="159">
        <f>H107/H$8</f>
        <v>6.3487826385471794E-3</v>
      </c>
      <c r="N107" s="79"/>
    </row>
    <row r="108" spans="1:14" x14ac:dyDescent="0.25">
      <c r="A108" s="161" t="s">
        <v>103</v>
      </c>
      <c r="B108" s="162" t="s">
        <v>103</v>
      </c>
      <c r="C108" s="163">
        <v>49909</v>
      </c>
      <c r="D108" s="163">
        <v>42419</v>
      </c>
      <c r="E108" s="163">
        <v>16702</v>
      </c>
      <c r="F108" s="163">
        <v>106031</v>
      </c>
      <c r="G108" s="163">
        <v>75504</v>
      </c>
      <c r="H108" s="163">
        <v>57419</v>
      </c>
      <c r="I108" s="164">
        <f>IFERROR(H108/G108-1,"-")</f>
        <v>-0.23952373384191561</v>
      </c>
      <c r="J108" s="165">
        <f t="shared" si="44"/>
        <v>2.4378517542809246</v>
      </c>
      <c r="K108" s="163">
        <f t="shared" si="45"/>
        <v>-18085</v>
      </c>
      <c r="L108" s="163">
        <f t="shared" si="46"/>
        <v>40717</v>
      </c>
      <c r="M108" s="164">
        <f>H108/H$8</f>
        <v>1.6638402815329376E-3</v>
      </c>
      <c r="N108" s="79"/>
    </row>
    <row r="109" spans="1:14" x14ac:dyDescent="0.25">
      <c r="A109" s="161" t="s">
        <v>100</v>
      </c>
      <c r="B109" s="162" t="s">
        <v>100</v>
      </c>
      <c r="C109" s="163">
        <v>101019</v>
      </c>
      <c r="D109" s="163">
        <v>120218</v>
      </c>
      <c r="E109" s="163">
        <v>108562</v>
      </c>
      <c r="F109" s="163">
        <v>92972</v>
      </c>
      <c r="G109" s="163">
        <v>145075</v>
      </c>
      <c r="H109" s="163">
        <v>161677</v>
      </c>
      <c r="I109" s="164">
        <f>IFERROR(H109/G109-1,"-")</f>
        <v>0.11443735998621407</v>
      </c>
      <c r="J109" s="165">
        <f t="shared" si="44"/>
        <v>0.48925959359628601</v>
      </c>
      <c r="K109" s="163">
        <f t="shared" si="45"/>
        <v>16602</v>
      </c>
      <c r="L109" s="163">
        <f t="shared" si="46"/>
        <v>53115</v>
      </c>
      <c r="M109" s="164">
        <f>H109/H$8</f>
        <v>4.6849423570142421E-3</v>
      </c>
      <c r="N109" s="79"/>
    </row>
    <row r="110" spans="1:14" x14ac:dyDescent="0.25">
      <c r="A110" s="1"/>
      <c r="B110" s="157" t="s">
        <v>107</v>
      </c>
      <c r="C110" s="158">
        <v>915663</v>
      </c>
      <c r="D110" s="158">
        <v>893178</v>
      </c>
      <c r="E110" s="158">
        <v>316749</v>
      </c>
      <c r="F110" s="158">
        <v>550209</v>
      </c>
      <c r="G110" s="158">
        <v>1095485</v>
      </c>
      <c r="H110" s="158">
        <v>1228072</v>
      </c>
      <c r="I110" s="159">
        <f>IFERROR(H110/G110-1,"-")</f>
        <v>0.12103041118773872</v>
      </c>
      <c r="J110" s="160">
        <f t="shared" si="44"/>
        <v>2.8771140556086996</v>
      </c>
      <c r="K110" s="158">
        <f t="shared" si="45"/>
        <v>132587</v>
      </c>
      <c r="L110" s="158">
        <f t="shared" si="46"/>
        <v>911323</v>
      </c>
      <c r="M110" s="159">
        <f>H110/H$8</f>
        <v>3.5586054480619966E-2</v>
      </c>
      <c r="N110" s="79"/>
    </row>
    <row r="111" spans="1:14" s="56" customFormat="1" x14ac:dyDescent="0.25">
      <c r="B111" s="162" t="s">
        <v>110</v>
      </c>
      <c r="C111" s="163">
        <v>501490</v>
      </c>
      <c r="D111" s="163">
        <v>476582</v>
      </c>
      <c r="E111" s="163">
        <v>181253</v>
      </c>
      <c r="F111" s="163">
        <v>251557</v>
      </c>
      <c r="G111" s="163">
        <v>673877</v>
      </c>
      <c r="H111" s="163">
        <v>775590</v>
      </c>
      <c r="I111" s="164">
        <f t="shared" ref="I111:I118" si="47">IFERROR(H111/G111-1,"-")</f>
        <v>0.15093704043913059</v>
      </c>
      <c r="J111" s="165">
        <f t="shared" si="44"/>
        <v>3.2790464157834629</v>
      </c>
      <c r="K111" s="163">
        <f t="shared" si="45"/>
        <v>101713</v>
      </c>
      <c r="L111" s="163">
        <f t="shared" si="46"/>
        <v>594337</v>
      </c>
      <c r="M111" s="164">
        <f t="shared" ref="M111:M118" si="48">H111/H$8</f>
        <v>2.2474405405077259E-2</v>
      </c>
      <c r="N111" s="166"/>
    </row>
    <row r="112" spans="1:14" s="56" customFormat="1" x14ac:dyDescent="0.25">
      <c r="B112" s="162" t="s">
        <v>113</v>
      </c>
      <c r="C112" s="163">
        <v>114306</v>
      </c>
      <c r="D112" s="163">
        <v>91753</v>
      </c>
      <c r="E112" s="163">
        <v>22554</v>
      </c>
      <c r="F112" s="163">
        <v>57079</v>
      </c>
      <c r="G112" s="163">
        <v>45927</v>
      </c>
      <c r="H112" s="163">
        <v>60304</v>
      </c>
      <c r="I112" s="164">
        <f t="shared" si="47"/>
        <v>0.31304025954231718</v>
      </c>
      <c r="J112" s="165">
        <f t="shared" si="44"/>
        <v>1.6737607519730426</v>
      </c>
      <c r="K112" s="163">
        <f t="shared" si="45"/>
        <v>14377</v>
      </c>
      <c r="L112" s="163">
        <f t="shared" si="46"/>
        <v>37750</v>
      </c>
      <c r="M112" s="164">
        <f t="shared" si="48"/>
        <v>1.7474394248865753E-3</v>
      </c>
      <c r="N112" s="166"/>
    </row>
    <row r="113" spans="1:14" x14ac:dyDescent="0.25">
      <c r="A113" s="1"/>
      <c r="B113" s="162" t="s">
        <v>116</v>
      </c>
      <c r="C113" s="163">
        <v>102904</v>
      </c>
      <c r="D113" s="163">
        <v>92528</v>
      </c>
      <c r="E113" s="163">
        <v>13883</v>
      </c>
      <c r="F113" s="163">
        <v>67210</v>
      </c>
      <c r="G113" s="163">
        <v>65652</v>
      </c>
      <c r="H113" s="163">
        <v>76293</v>
      </c>
      <c r="I113" s="164">
        <f t="shared" si="47"/>
        <v>0.16208188630963272</v>
      </c>
      <c r="J113" s="165">
        <f t="shared" si="44"/>
        <v>4.4954260606497156</v>
      </c>
      <c r="K113" s="163">
        <f t="shared" si="45"/>
        <v>10641</v>
      </c>
      <c r="L113" s="163">
        <f t="shared" si="46"/>
        <v>62410</v>
      </c>
      <c r="M113" s="164">
        <f t="shared" si="48"/>
        <v>2.2107554398194396E-3</v>
      </c>
      <c r="N113" s="79"/>
    </row>
    <row r="114" spans="1:14" x14ac:dyDescent="0.25">
      <c r="A114" s="1"/>
      <c r="B114" s="162" t="s">
        <v>123</v>
      </c>
      <c r="C114" s="163">
        <v>16800</v>
      </c>
      <c r="D114" s="163">
        <v>18644</v>
      </c>
      <c r="E114" s="163">
        <v>9005</v>
      </c>
      <c r="F114" s="163">
        <v>29461</v>
      </c>
      <c r="G114" s="163">
        <v>41263</v>
      </c>
      <c r="H114" s="163">
        <v>42135</v>
      </c>
      <c r="I114" s="164">
        <f t="shared" si="47"/>
        <v>2.113273392627768E-2</v>
      </c>
      <c r="J114" s="165">
        <f t="shared" si="44"/>
        <v>3.6790671848972796</v>
      </c>
      <c r="K114" s="163">
        <f t="shared" si="45"/>
        <v>872</v>
      </c>
      <c r="L114" s="163">
        <f t="shared" si="46"/>
        <v>33130</v>
      </c>
      <c r="M114" s="164">
        <f t="shared" si="48"/>
        <v>1.2209531733814649E-3</v>
      </c>
      <c r="N114" s="79"/>
    </row>
    <row r="115" spans="1:14" x14ac:dyDescent="0.25">
      <c r="A115" s="1"/>
      <c r="B115" s="162" t="s">
        <v>119</v>
      </c>
      <c r="C115" s="163">
        <v>28295</v>
      </c>
      <c r="D115" s="163">
        <v>29965</v>
      </c>
      <c r="E115" s="163">
        <v>19818</v>
      </c>
      <c r="F115" s="163">
        <v>36897</v>
      </c>
      <c r="G115" s="163">
        <v>41249</v>
      </c>
      <c r="H115" s="163">
        <v>42266</v>
      </c>
      <c r="I115" s="164">
        <f t="shared" si="47"/>
        <v>2.4655143154985515E-2</v>
      </c>
      <c r="J115" s="165">
        <f t="shared" si="44"/>
        <v>1.1327076395196287</v>
      </c>
      <c r="K115" s="163">
        <f t="shared" si="45"/>
        <v>1017</v>
      </c>
      <c r="L115" s="163">
        <f t="shared" si="46"/>
        <v>22448</v>
      </c>
      <c r="M115" s="164">
        <f t="shared" si="48"/>
        <v>1.2247491830103476E-3</v>
      </c>
      <c r="N115" s="79"/>
    </row>
    <row r="116" spans="1:14" x14ac:dyDescent="0.25">
      <c r="A116" s="1"/>
      <c r="B116" s="162" t="s">
        <v>128</v>
      </c>
      <c r="C116" s="163">
        <v>4205</v>
      </c>
      <c r="D116" s="163">
        <v>5890</v>
      </c>
      <c r="E116" s="163">
        <v>2343</v>
      </c>
      <c r="F116" s="163">
        <v>2314</v>
      </c>
      <c r="G116" s="163">
        <v>11983</v>
      </c>
      <c r="H116" s="163">
        <v>11780</v>
      </c>
      <c r="I116" s="164">
        <f t="shared" si="47"/>
        <v>-1.6940665943419808E-2</v>
      </c>
      <c r="J116" s="165">
        <f t="shared" si="44"/>
        <v>4.0277422108408025</v>
      </c>
      <c r="K116" s="163">
        <f t="shared" si="45"/>
        <v>-203</v>
      </c>
      <c r="L116" s="163">
        <f t="shared" si="46"/>
        <v>9437</v>
      </c>
      <c r="M116" s="164">
        <f t="shared" si="48"/>
        <v>3.4135109487204592E-4</v>
      </c>
      <c r="N116" s="79"/>
    </row>
    <row r="117" spans="1:14" x14ac:dyDescent="0.25">
      <c r="A117" s="161" t="s">
        <v>144</v>
      </c>
      <c r="B117" s="162" t="s">
        <v>131</v>
      </c>
      <c r="C117" s="163">
        <v>12806</v>
      </c>
      <c r="D117" s="163">
        <v>13480</v>
      </c>
      <c r="E117" s="163">
        <v>7286</v>
      </c>
      <c r="F117" s="163">
        <v>3610</v>
      </c>
      <c r="G117" s="163">
        <v>7507</v>
      </c>
      <c r="H117" s="163">
        <v>7656</v>
      </c>
      <c r="I117" s="164">
        <f t="shared" si="47"/>
        <v>1.9848141734381208E-2</v>
      </c>
      <c r="J117" s="165">
        <f t="shared" si="44"/>
        <v>5.0782322261872181E-2</v>
      </c>
      <c r="K117" s="163">
        <f t="shared" si="45"/>
        <v>149</v>
      </c>
      <c r="L117" s="163">
        <f t="shared" si="46"/>
        <v>370</v>
      </c>
      <c r="M117" s="164">
        <f t="shared" si="48"/>
        <v>2.2184923449409031E-4</v>
      </c>
      <c r="N117" s="79"/>
    </row>
    <row r="118" spans="1:14" x14ac:dyDescent="0.25">
      <c r="A118" s="167" t="s">
        <v>145</v>
      </c>
      <c r="B118" s="168" t="s">
        <v>145</v>
      </c>
      <c r="C118" s="169">
        <f t="shared" ref="C118:H118" si="49">C110-SUM(C111:C117)</f>
        <v>134857</v>
      </c>
      <c r="D118" s="169">
        <f t="shared" si="49"/>
        <v>164336</v>
      </c>
      <c r="E118" s="169">
        <f t="shared" si="49"/>
        <v>60607</v>
      </c>
      <c r="F118" s="169">
        <f t="shared" si="49"/>
        <v>102081</v>
      </c>
      <c r="G118" s="169">
        <f t="shared" si="49"/>
        <v>208027</v>
      </c>
      <c r="H118" s="169">
        <f t="shared" si="49"/>
        <v>212048</v>
      </c>
      <c r="I118" s="170">
        <f t="shared" si="47"/>
        <v>1.9329221687569342E-2</v>
      </c>
      <c r="J118" s="171">
        <f t="shared" si="44"/>
        <v>2.4987377695645718</v>
      </c>
      <c r="K118" s="169">
        <f>H118-G118</f>
        <v>4021</v>
      </c>
      <c r="L118" s="169">
        <f t="shared" si="46"/>
        <v>151441</v>
      </c>
      <c r="M118" s="170">
        <f t="shared" si="48"/>
        <v>6.1445515250787433E-3</v>
      </c>
      <c r="N118" s="79"/>
    </row>
    <row r="119" spans="1:14" s="144" customFormat="1" x14ac:dyDescent="0.25">
      <c r="B119" s="153" t="s">
        <v>51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</row>
    <row r="120" spans="1:14" x14ac:dyDescent="0.25">
      <c r="A120" s="1">
        <v>3</v>
      </c>
      <c r="B120" s="154" t="s">
        <v>68</v>
      </c>
      <c r="C120" s="176">
        <v>535197</v>
      </c>
      <c r="D120" s="176">
        <v>503437</v>
      </c>
      <c r="E120" s="176">
        <v>216673</v>
      </c>
      <c r="F120" s="176">
        <v>359169</v>
      </c>
      <c r="G120" s="176">
        <v>543499</v>
      </c>
      <c r="H120" s="176">
        <v>576462</v>
      </c>
      <c r="I120" s="177">
        <f>IFERROR(H120/G120-1,"-")</f>
        <v>6.0649605611049928E-2</v>
      </c>
      <c r="J120" s="177">
        <f>IFERROR(H120/E120-1,"-")</f>
        <v>1.6605160772223582</v>
      </c>
      <c r="K120" s="176">
        <f>H120-G120</f>
        <v>32963</v>
      </c>
      <c r="L120" s="176">
        <f>H120-E120</f>
        <v>359789</v>
      </c>
      <c r="M120" s="177">
        <f>H120/H$8</f>
        <v>1.6704238951793661E-2</v>
      </c>
      <c r="N120" s="79"/>
    </row>
    <row r="121" spans="1:14" x14ac:dyDescent="0.25">
      <c r="A121" s="1" t="s">
        <v>96</v>
      </c>
      <c r="B121" s="157" t="s">
        <v>97</v>
      </c>
      <c r="C121" s="158">
        <v>266568</v>
      </c>
      <c r="D121" s="158">
        <v>235408</v>
      </c>
      <c r="E121" s="158">
        <v>116562</v>
      </c>
      <c r="F121" s="158">
        <v>206631</v>
      </c>
      <c r="G121" s="158">
        <v>271944</v>
      </c>
      <c r="H121" s="158">
        <v>302350</v>
      </c>
      <c r="I121" s="159">
        <f>IFERROR(H121/G121-1,"-")</f>
        <v>0.11180978436736977</v>
      </c>
      <c r="J121" s="160">
        <f t="shared" ref="J121:J132" si="50">IFERROR(H121/E121-1,"-")</f>
        <v>1.5938985261062784</v>
      </c>
      <c r="K121" s="158">
        <f t="shared" ref="K121:K131" si="51">H121-G121</f>
        <v>30406</v>
      </c>
      <c r="L121" s="158">
        <f t="shared" ref="L121:L132" si="52">H121-E121</f>
        <v>185788</v>
      </c>
      <c r="M121" s="159">
        <f>H121/H$8</f>
        <v>8.7612481778067131E-3</v>
      </c>
      <c r="N121" s="79"/>
    </row>
    <row r="122" spans="1:14" x14ac:dyDescent="0.25">
      <c r="A122" s="161" t="s">
        <v>103</v>
      </c>
      <c r="B122" s="162" t="s">
        <v>103</v>
      </c>
      <c r="C122" s="163">
        <v>136290</v>
      </c>
      <c r="D122" s="163">
        <v>110711</v>
      </c>
      <c r="E122" s="163">
        <v>45374</v>
      </c>
      <c r="F122" s="163">
        <v>96469</v>
      </c>
      <c r="G122" s="163">
        <v>128559</v>
      </c>
      <c r="H122" s="163">
        <v>120954</v>
      </c>
      <c r="I122" s="164">
        <f>IFERROR(H122/G122-1,"-")</f>
        <v>-5.9155718386110667E-2</v>
      </c>
      <c r="J122" s="165">
        <f t="shared" si="50"/>
        <v>1.6657116410279014</v>
      </c>
      <c r="K122" s="163">
        <f t="shared" si="51"/>
        <v>-7605</v>
      </c>
      <c r="L122" s="163">
        <f t="shared" si="52"/>
        <v>75580</v>
      </c>
      <c r="M122" s="164">
        <f>H122/H$8</f>
        <v>3.5049049515410392E-3</v>
      </c>
      <c r="N122" s="79"/>
    </row>
    <row r="123" spans="1:14" x14ac:dyDescent="0.25">
      <c r="A123" s="161" t="s">
        <v>100</v>
      </c>
      <c r="B123" s="162" t="s">
        <v>100</v>
      </c>
      <c r="C123" s="163">
        <v>130278</v>
      </c>
      <c r="D123" s="163">
        <v>124697</v>
      </c>
      <c r="E123" s="163">
        <v>71188</v>
      </c>
      <c r="F123" s="163">
        <v>110162</v>
      </c>
      <c r="G123" s="163">
        <v>143385</v>
      </c>
      <c r="H123" s="163">
        <v>181396</v>
      </c>
      <c r="I123" s="164">
        <f>IFERROR(H123/G123-1,"-")</f>
        <v>0.26509746486731522</v>
      </c>
      <c r="J123" s="165">
        <f t="shared" si="50"/>
        <v>1.548126088666629</v>
      </c>
      <c r="K123" s="163">
        <f t="shared" si="51"/>
        <v>38011</v>
      </c>
      <c r="L123" s="163">
        <f t="shared" si="52"/>
        <v>110208</v>
      </c>
      <c r="M123" s="164">
        <f>H123/H$8</f>
        <v>5.2563432262656747E-3</v>
      </c>
      <c r="N123" s="79"/>
    </row>
    <row r="124" spans="1:14" x14ac:dyDescent="0.25">
      <c r="A124" s="1"/>
      <c r="B124" s="157" t="s">
        <v>107</v>
      </c>
      <c r="C124" s="158">
        <v>268629</v>
      </c>
      <c r="D124" s="158">
        <v>268029</v>
      </c>
      <c r="E124" s="158">
        <v>100111</v>
      </c>
      <c r="F124" s="158">
        <v>152538</v>
      </c>
      <c r="G124" s="158">
        <v>271555</v>
      </c>
      <c r="H124" s="158">
        <v>274112</v>
      </c>
      <c r="I124" s="159">
        <f>IFERROR(H124/G124-1,"-")</f>
        <v>9.4161403767192287E-3</v>
      </c>
      <c r="J124" s="160">
        <f t="shared" si="50"/>
        <v>1.7380807303892678</v>
      </c>
      <c r="K124" s="158">
        <f t="shared" si="51"/>
        <v>2557</v>
      </c>
      <c r="L124" s="158">
        <f t="shared" si="52"/>
        <v>174001</v>
      </c>
      <c r="M124" s="159">
        <f>H124/H$8</f>
        <v>7.9429907739869479E-3</v>
      </c>
      <c r="N124" s="79"/>
    </row>
    <row r="125" spans="1:14" s="56" customFormat="1" x14ac:dyDescent="0.25">
      <c r="B125" s="162" t="s">
        <v>110</v>
      </c>
      <c r="C125" s="163">
        <v>36190</v>
      </c>
      <c r="D125" s="163">
        <v>33000</v>
      </c>
      <c r="E125" s="163">
        <v>11431</v>
      </c>
      <c r="F125" s="163">
        <v>11117</v>
      </c>
      <c r="G125" s="163">
        <v>33351</v>
      </c>
      <c r="H125" s="163">
        <v>40267</v>
      </c>
      <c r="I125" s="164">
        <f t="shared" ref="I125:I132" si="53">IFERROR(H125/G125-1,"-")</f>
        <v>0.2073700938502594</v>
      </c>
      <c r="J125" s="165">
        <f t="shared" si="50"/>
        <v>2.5226139445367859</v>
      </c>
      <c r="K125" s="163">
        <f t="shared" si="51"/>
        <v>6916</v>
      </c>
      <c r="L125" s="163">
        <f t="shared" si="52"/>
        <v>28836</v>
      </c>
      <c r="M125" s="164">
        <f t="shared" ref="M125:M132" si="54">H125/H$8</f>
        <v>1.1668238147039621E-3</v>
      </c>
      <c r="N125" s="166"/>
    </row>
    <row r="126" spans="1:14" s="56" customFormat="1" x14ac:dyDescent="0.25">
      <c r="B126" s="162" t="s">
        <v>113</v>
      </c>
      <c r="C126" s="163">
        <v>35550</v>
      </c>
      <c r="D126" s="163">
        <v>30865</v>
      </c>
      <c r="E126" s="163">
        <v>11548</v>
      </c>
      <c r="F126" s="163">
        <v>23428</v>
      </c>
      <c r="G126" s="163">
        <v>34791</v>
      </c>
      <c r="H126" s="163">
        <v>43445</v>
      </c>
      <c r="I126" s="164">
        <f t="shared" si="53"/>
        <v>0.24874249087407674</v>
      </c>
      <c r="J126" s="165">
        <f t="shared" si="50"/>
        <v>2.7621233113959125</v>
      </c>
      <c r="K126" s="163">
        <f t="shared" si="51"/>
        <v>8654</v>
      </c>
      <c r="L126" s="163">
        <f t="shared" si="52"/>
        <v>31897</v>
      </c>
      <c r="M126" s="164">
        <f t="shared" si="54"/>
        <v>1.2589132696702917E-3</v>
      </c>
      <c r="N126" s="166"/>
    </row>
    <row r="127" spans="1:14" x14ac:dyDescent="0.25">
      <c r="A127" s="1"/>
      <c r="B127" s="162" t="s">
        <v>116</v>
      </c>
      <c r="C127" s="163">
        <v>18689</v>
      </c>
      <c r="D127" s="163">
        <v>20310</v>
      </c>
      <c r="E127" s="163">
        <v>7014</v>
      </c>
      <c r="F127" s="163">
        <v>18250</v>
      </c>
      <c r="G127" s="163">
        <v>23874</v>
      </c>
      <c r="H127" s="163">
        <v>26737</v>
      </c>
      <c r="I127" s="164">
        <f t="shared" si="53"/>
        <v>0.11992125324620928</v>
      </c>
      <c r="J127" s="165">
        <f t="shared" si="50"/>
        <v>2.8119475335044197</v>
      </c>
      <c r="K127" s="163">
        <f t="shared" si="51"/>
        <v>2863</v>
      </c>
      <c r="L127" s="163">
        <f t="shared" si="52"/>
        <v>19723</v>
      </c>
      <c r="M127" s="164">
        <f t="shared" si="54"/>
        <v>7.7476266753768184E-4</v>
      </c>
      <c r="N127" s="79"/>
    </row>
    <row r="128" spans="1:14" x14ac:dyDescent="0.25">
      <c r="A128" s="1"/>
      <c r="B128" s="162" t="s">
        <v>123</v>
      </c>
      <c r="C128" s="163">
        <v>4857</v>
      </c>
      <c r="D128" s="163">
        <v>4930</v>
      </c>
      <c r="E128" s="163">
        <v>1882</v>
      </c>
      <c r="F128" s="163">
        <v>3678</v>
      </c>
      <c r="G128" s="163">
        <v>6463</v>
      </c>
      <c r="H128" s="163">
        <v>7383</v>
      </c>
      <c r="I128" s="164">
        <f t="shared" si="53"/>
        <v>0.14234875444839856</v>
      </c>
      <c r="J128" s="165">
        <f t="shared" si="50"/>
        <v>2.9229543039319874</v>
      </c>
      <c r="K128" s="163">
        <f t="shared" si="51"/>
        <v>920</v>
      </c>
      <c r="L128" s="163">
        <f t="shared" si="52"/>
        <v>5501</v>
      </c>
      <c r="M128" s="164">
        <f t="shared" si="54"/>
        <v>2.1393846633618974E-4</v>
      </c>
      <c r="N128" s="79"/>
    </row>
    <row r="129" spans="1:14" x14ac:dyDescent="0.25">
      <c r="A129" s="1"/>
      <c r="B129" s="162" t="s">
        <v>119</v>
      </c>
      <c r="C129" s="163">
        <v>5017</v>
      </c>
      <c r="D129" s="163">
        <v>3923</v>
      </c>
      <c r="E129" s="163">
        <v>1919</v>
      </c>
      <c r="F129" s="163">
        <v>3450</v>
      </c>
      <c r="G129" s="163">
        <v>4851</v>
      </c>
      <c r="H129" s="163">
        <v>5958</v>
      </c>
      <c r="I129" s="164">
        <f t="shared" si="53"/>
        <v>0.22820037105751401</v>
      </c>
      <c r="J129" s="165">
        <f t="shared" si="50"/>
        <v>2.1047420531526835</v>
      </c>
      <c r="K129" s="163">
        <f t="shared" si="51"/>
        <v>1107</v>
      </c>
      <c r="L129" s="163">
        <f t="shared" si="52"/>
        <v>4039</v>
      </c>
      <c r="M129" s="164">
        <f t="shared" si="54"/>
        <v>1.7264599518231321E-4</v>
      </c>
      <c r="N129" s="79"/>
    </row>
    <row r="130" spans="1:14" x14ac:dyDescent="0.25">
      <c r="A130" s="1"/>
      <c r="B130" s="162" t="s">
        <v>128</v>
      </c>
      <c r="C130" s="163">
        <v>4529</v>
      </c>
      <c r="D130" s="163">
        <v>4303</v>
      </c>
      <c r="E130" s="163">
        <v>1701</v>
      </c>
      <c r="F130" s="163">
        <v>1442</v>
      </c>
      <c r="G130" s="163">
        <v>2747</v>
      </c>
      <c r="H130" s="163">
        <v>3505</v>
      </c>
      <c r="I130" s="164">
        <f t="shared" si="53"/>
        <v>0.27593738623953401</v>
      </c>
      <c r="J130" s="165">
        <f t="shared" si="50"/>
        <v>1.0605526161081715</v>
      </c>
      <c r="K130" s="163">
        <f t="shared" si="51"/>
        <v>758</v>
      </c>
      <c r="L130" s="163">
        <f t="shared" si="52"/>
        <v>1804</v>
      </c>
      <c r="M130" s="164">
        <f t="shared" si="54"/>
        <v>1.0156499045216647E-4</v>
      </c>
      <c r="N130" s="79"/>
    </row>
    <row r="131" spans="1:14" x14ac:dyDescent="0.25">
      <c r="A131" s="161" t="s">
        <v>144</v>
      </c>
      <c r="B131" s="162" t="s">
        <v>131</v>
      </c>
      <c r="C131" s="163">
        <v>7923</v>
      </c>
      <c r="D131" s="163">
        <v>5879</v>
      </c>
      <c r="E131" s="163">
        <v>2155</v>
      </c>
      <c r="F131" s="163">
        <v>2010</v>
      </c>
      <c r="G131" s="163">
        <v>4022</v>
      </c>
      <c r="H131" s="163">
        <v>4912</v>
      </c>
      <c r="I131" s="164">
        <f t="shared" si="53"/>
        <v>0.22128294380905023</v>
      </c>
      <c r="J131" s="165">
        <f t="shared" si="50"/>
        <v>1.2793503480278421</v>
      </c>
      <c r="K131" s="163">
        <f t="shared" si="51"/>
        <v>890</v>
      </c>
      <c r="L131" s="163">
        <f t="shared" si="52"/>
        <v>2757</v>
      </c>
      <c r="M131" s="164">
        <f t="shared" si="54"/>
        <v>1.4233587249673087E-4</v>
      </c>
      <c r="N131" s="79"/>
    </row>
    <row r="132" spans="1:14" x14ac:dyDescent="0.25">
      <c r="A132" s="167" t="s">
        <v>145</v>
      </c>
      <c r="B132" s="168" t="s">
        <v>145</v>
      </c>
      <c r="C132" s="169">
        <f t="shared" ref="C132:H132" si="55">C124-SUM(C125:C131)</f>
        <v>155874</v>
      </c>
      <c r="D132" s="169">
        <f t="shared" si="55"/>
        <v>164819</v>
      </c>
      <c r="E132" s="169">
        <f t="shared" si="55"/>
        <v>62461</v>
      </c>
      <c r="F132" s="169">
        <f t="shared" si="55"/>
        <v>89163</v>
      </c>
      <c r="G132" s="169">
        <f t="shared" si="55"/>
        <v>161456</v>
      </c>
      <c r="H132" s="169">
        <f t="shared" si="55"/>
        <v>141905</v>
      </c>
      <c r="I132" s="170">
        <f t="shared" si="53"/>
        <v>-0.12109181448815776</v>
      </c>
      <c r="J132" s="171">
        <f t="shared" si="50"/>
        <v>1.2718976641424247</v>
      </c>
      <c r="K132" s="169">
        <f>H132-G132</f>
        <v>-19551</v>
      </c>
      <c r="L132" s="169">
        <f t="shared" si="52"/>
        <v>79444</v>
      </c>
      <c r="M132" s="170">
        <f t="shared" si="54"/>
        <v>4.1120056976076125E-3</v>
      </c>
      <c r="N132" s="79"/>
    </row>
    <row r="133" spans="1:14" s="144" customFormat="1" x14ac:dyDescent="0.25">
      <c r="B133" s="153" t="s">
        <v>52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</row>
    <row r="134" spans="1:14" x14ac:dyDescent="0.25">
      <c r="A134" s="1">
        <v>3</v>
      </c>
      <c r="B134" s="154" t="s">
        <v>68</v>
      </c>
      <c r="C134" s="176">
        <v>2070855</v>
      </c>
      <c r="D134" s="176">
        <v>1856756</v>
      </c>
      <c r="E134" s="176">
        <v>610766</v>
      </c>
      <c r="F134" s="176">
        <v>774989</v>
      </c>
      <c r="G134" s="176">
        <v>1753117</v>
      </c>
      <c r="H134" s="176">
        <v>1886738</v>
      </c>
      <c r="I134" s="177">
        <f>IFERROR(H134/G134-1,"-")</f>
        <v>7.6219100037247856E-2</v>
      </c>
      <c r="J134" s="177">
        <f>IFERROR(H134/E134-1,"-")</f>
        <v>2.0891339727489742</v>
      </c>
      <c r="K134" s="176">
        <f>H134-G134</f>
        <v>133621</v>
      </c>
      <c r="L134" s="176">
        <f>H134-E134</f>
        <v>1275972</v>
      </c>
      <c r="M134" s="177">
        <f>H134/H$8</f>
        <v>5.4672332940296622E-2</v>
      </c>
      <c r="N134" s="79"/>
    </row>
    <row r="135" spans="1:14" x14ac:dyDescent="0.25">
      <c r="A135" s="1" t="s">
        <v>96</v>
      </c>
      <c r="B135" s="157" t="s">
        <v>97</v>
      </c>
      <c r="C135" s="158">
        <v>212961</v>
      </c>
      <c r="D135" s="158">
        <v>192906</v>
      </c>
      <c r="E135" s="158">
        <v>77176</v>
      </c>
      <c r="F135" s="158">
        <v>141993</v>
      </c>
      <c r="G135" s="158">
        <v>105219</v>
      </c>
      <c r="H135" s="158">
        <v>114083</v>
      </c>
      <c r="I135" s="159">
        <f>IFERROR(H135/G135-1,"-")</f>
        <v>8.4243340081163964E-2</v>
      </c>
      <c r="J135" s="160">
        <f t="shared" ref="J135:J146" si="56">IFERROR(H135/E135-1,"-")</f>
        <v>0.47821861718669023</v>
      </c>
      <c r="K135" s="158">
        <f t="shared" ref="K135:K145" si="57">H135-G135</f>
        <v>8864</v>
      </c>
      <c r="L135" s="158">
        <f t="shared" ref="L135:L146" si="58">H135-E135</f>
        <v>36907</v>
      </c>
      <c r="M135" s="159">
        <f>H135/H$8</f>
        <v>3.3058027976475058E-3</v>
      </c>
      <c r="N135" s="79"/>
    </row>
    <row r="136" spans="1:14" x14ac:dyDescent="0.25">
      <c r="A136" s="161" t="s">
        <v>103</v>
      </c>
      <c r="B136" s="162" t="s">
        <v>103</v>
      </c>
      <c r="C136" s="163">
        <v>148508</v>
      </c>
      <c r="D136" s="163">
        <v>94828</v>
      </c>
      <c r="E136" s="163">
        <v>51058</v>
      </c>
      <c r="F136" s="163">
        <v>86437</v>
      </c>
      <c r="G136" s="163">
        <v>57546</v>
      </c>
      <c r="H136" s="163">
        <v>60090</v>
      </c>
      <c r="I136" s="164">
        <f>IFERROR(H136/G136-1,"-")</f>
        <v>4.4208111771452341E-2</v>
      </c>
      <c r="J136" s="165">
        <f t="shared" si="56"/>
        <v>0.1768968623917897</v>
      </c>
      <c r="K136" s="163">
        <f t="shared" si="57"/>
        <v>2544</v>
      </c>
      <c r="L136" s="163">
        <f t="shared" si="58"/>
        <v>9032</v>
      </c>
      <c r="M136" s="164">
        <f>H136/H$8</f>
        <v>1.741238309920309E-3</v>
      </c>
      <c r="N136" s="79"/>
    </row>
    <row r="137" spans="1:14" x14ac:dyDescent="0.25">
      <c r="A137" s="161" t="s">
        <v>100</v>
      </c>
      <c r="B137" s="162" t="s">
        <v>100</v>
      </c>
      <c r="C137" s="163">
        <v>64453</v>
      </c>
      <c r="D137" s="163">
        <v>98078</v>
      </c>
      <c r="E137" s="163">
        <v>26118</v>
      </c>
      <c r="F137" s="163">
        <v>55556</v>
      </c>
      <c r="G137" s="163">
        <v>47673</v>
      </c>
      <c r="H137" s="163">
        <v>53993</v>
      </c>
      <c r="I137" s="164">
        <f>IFERROR(H137/G137-1,"-")</f>
        <v>0.132569798418392</v>
      </c>
      <c r="J137" s="165">
        <f t="shared" si="56"/>
        <v>1.0672716134466653</v>
      </c>
      <c r="K137" s="163">
        <f t="shared" si="57"/>
        <v>6320</v>
      </c>
      <c r="L137" s="163">
        <f t="shared" si="58"/>
        <v>27875</v>
      </c>
      <c r="M137" s="164">
        <f>H137/H$8</f>
        <v>1.5645644877271966E-3</v>
      </c>
      <c r="N137" s="79"/>
    </row>
    <row r="138" spans="1:14" x14ac:dyDescent="0.25">
      <c r="A138" s="1"/>
      <c r="B138" s="157" t="s">
        <v>107</v>
      </c>
      <c r="C138" s="158">
        <v>1857894</v>
      </c>
      <c r="D138" s="158">
        <v>1663850</v>
      </c>
      <c r="E138" s="158">
        <v>533590</v>
      </c>
      <c r="F138" s="158">
        <v>632996</v>
      </c>
      <c r="G138" s="158">
        <v>1647898</v>
      </c>
      <c r="H138" s="158">
        <v>1772655</v>
      </c>
      <c r="I138" s="159">
        <f>IFERROR(H138/G138-1,"-")</f>
        <v>7.5706748840037363E-2</v>
      </c>
      <c r="J138" s="160">
        <f t="shared" si="56"/>
        <v>2.3221293502501923</v>
      </c>
      <c r="K138" s="158">
        <f t="shared" si="57"/>
        <v>124757</v>
      </c>
      <c r="L138" s="158">
        <f t="shared" si="58"/>
        <v>1239065</v>
      </c>
      <c r="M138" s="159">
        <f>H138/H$8</f>
        <v>5.1366530142649115E-2</v>
      </c>
      <c r="N138" s="79"/>
    </row>
    <row r="139" spans="1:14" s="56" customFormat="1" x14ac:dyDescent="0.25">
      <c r="B139" s="162" t="s">
        <v>110</v>
      </c>
      <c r="C139" s="163">
        <v>1012432</v>
      </c>
      <c r="D139" s="163">
        <v>847716</v>
      </c>
      <c r="E139" s="163">
        <v>226701</v>
      </c>
      <c r="F139" s="163">
        <v>182984</v>
      </c>
      <c r="G139" s="163">
        <v>740061</v>
      </c>
      <c r="H139" s="163">
        <v>745732</v>
      </c>
      <c r="I139" s="164">
        <f t="shared" ref="I139:I146" si="59">IFERROR(H139/G139-1,"-")</f>
        <v>7.6628818435238166E-3</v>
      </c>
      <c r="J139" s="165">
        <f t="shared" si="56"/>
        <v>2.2894958557747871</v>
      </c>
      <c r="K139" s="163">
        <f t="shared" si="57"/>
        <v>5671</v>
      </c>
      <c r="L139" s="163">
        <f t="shared" si="58"/>
        <v>519031</v>
      </c>
      <c r="M139" s="164">
        <f t="shared" ref="M139:M146" si="60">H139/H$8</f>
        <v>2.1609204981419401E-2</v>
      </c>
      <c r="N139" s="166"/>
    </row>
    <row r="140" spans="1:14" s="56" customFormat="1" x14ac:dyDescent="0.25">
      <c r="B140" s="162" t="s">
        <v>113</v>
      </c>
      <c r="C140" s="163">
        <v>127265</v>
      </c>
      <c r="D140" s="163">
        <v>113771</v>
      </c>
      <c r="E140" s="163">
        <v>45672</v>
      </c>
      <c r="F140" s="163">
        <v>69325</v>
      </c>
      <c r="G140" s="163">
        <v>132461</v>
      </c>
      <c r="H140" s="163">
        <v>181229</v>
      </c>
      <c r="I140" s="164">
        <f t="shared" si="59"/>
        <v>0.36816874400767019</v>
      </c>
      <c r="J140" s="165">
        <f t="shared" si="56"/>
        <v>2.9680548257137853</v>
      </c>
      <c r="K140" s="163">
        <f t="shared" si="57"/>
        <v>48768</v>
      </c>
      <c r="L140" s="163">
        <f t="shared" si="58"/>
        <v>135557</v>
      </c>
      <c r="M140" s="164">
        <f t="shared" si="60"/>
        <v>5.2515040384181677E-3</v>
      </c>
      <c r="N140" s="166"/>
    </row>
    <row r="141" spans="1:14" x14ac:dyDescent="0.25">
      <c r="A141" s="1"/>
      <c r="B141" s="162" t="s">
        <v>116</v>
      </c>
      <c r="C141" s="163">
        <v>159535</v>
      </c>
      <c r="D141" s="163">
        <v>132722</v>
      </c>
      <c r="E141" s="163">
        <v>42455</v>
      </c>
      <c r="F141" s="163">
        <v>94016</v>
      </c>
      <c r="G141" s="163">
        <v>171222</v>
      </c>
      <c r="H141" s="163">
        <v>162316</v>
      </c>
      <c r="I141" s="164">
        <f t="shared" si="59"/>
        <v>-5.2014343951127806E-2</v>
      </c>
      <c r="J141" s="165">
        <f t="shared" si="56"/>
        <v>2.8232481450948064</v>
      </c>
      <c r="K141" s="163">
        <f t="shared" si="57"/>
        <v>-8906</v>
      </c>
      <c r="L141" s="163">
        <f t="shared" si="58"/>
        <v>119861</v>
      </c>
      <c r="M141" s="164">
        <f t="shared" si="60"/>
        <v>4.7034587703948224E-3</v>
      </c>
      <c r="N141" s="79"/>
    </row>
    <row r="142" spans="1:14" x14ac:dyDescent="0.25">
      <c r="A142" s="1"/>
      <c r="B142" s="162" t="s">
        <v>123</v>
      </c>
      <c r="C142" s="163">
        <v>37533</v>
      </c>
      <c r="D142" s="163">
        <v>38846</v>
      </c>
      <c r="E142" s="163">
        <v>8958</v>
      </c>
      <c r="F142" s="163">
        <v>22357</v>
      </c>
      <c r="G142" s="163">
        <v>60881</v>
      </c>
      <c r="H142" s="163">
        <v>78552</v>
      </c>
      <c r="I142" s="164">
        <f t="shared" si="59"/>
        <v>0.29025475928450595</v>
      </c>
      <c r="J142" s="165">
        <f t="shared" si="56"/>
        <v>7.7689216342933687</v>
      </c>
      <c r="K142" s="163">
        <f t="shared" si="57"/>
        <v>17671</v>
      </c>
      <c r="L142" s="163">
        <f t="shared" si="58"/>
        <v>69594</v>
      </c>
      <c r="M142" s="164">
        <f t="shared" si="60"/>
        <v>2.2762148730381114E-3</v>
      </c>
      <c r="N142" s="79"/>
    </row>
    <row r="143" spans="1:14" x14ac:dyDescent="0.25">
      <c r="A143" s="1"/>
      <c r="B143" s="162" t="s">
        <v>119</v>
      </c>
      <c r="C143" s="163">
        <v>39264</v>
      </c>
      <c r="D143" s="163">
        <v>39195</v>
      </c>
      <c r="E143" s="163">
        <v>12571</v>
      </c>
      <c r="F143" s="163">
        <v>20808</v>
      </c>
      <c r="G143" s="163">
        <v>32138</v>
      </c>
      <c r="H143" s="163">
        <v>40929</v>
      </c>
      <c r="I143" s="164">
        <f t="shared" si="59"/>
        <v>0.27353911257701169</v>
      </c>
      <c r="J143" s="165">
        <f t="shared" si="56"/>
        <v>2.2558269031898814</v>
      </c>
      <c r="K143" s="163">
        <f t="shared" si="57"/>
        <v>8791</v>
      </c>
      <c r="L143" s="163">
        <f t="shared" si="58"/>
        <v>28358</v>
      </c>
      <c r="M143" s="164">
        <f t="shared" si="60"/>
        <v>1.1860067030575524E-3</v>
      </c>
      <c r="N143" s="79"/>
    </row>
    <row r="144" spans="1:14" x14ac:dyDescent="0.25">
      <c r="A144" s="1"/>
      <c r="B144" s="162" t="s">
        <v>128</v>
      </c>
      <c r="C144" s="163">
        <v>17025</v>
      </c>
      <c r="D144" s="163">
        <v>18681</v>
      </c>
      <c r="E144" s="163">
        <v>15372</v>
      </c>
      <c r="F144" s="163">
        <v>9958</v>
      </c>
      <c r="G144" s="163">
        <v>24691</v>
      </c>
      <c r="H144" s="163">
        <v>28155</v>
      </c>
      <c r="I144" s="164">
        <f t="shared" si="59"/>
        <v>0.14029403426349685</v>
      </c>
      <c r="J144" s="165">
        <f t="shared" si="56"/>
        <v>0.83157689305230287</v>
      </c>
      <c r="K144" s="163">
        <f t="shared" si="57"/>
        <v>3464</v>
      </c>
      <c r="L144" s="163">
        <f t="shared" si="58"/>
        <v>12783</v>
      </c>
      <c r="M144" s="164">
        <f t="shared" si="60"/>
        <v>8.1585229848238144E-4</v>
      </c>
      <c r="N144" s="79"/>
    </row>
    <row r="145" spans="1:14" x14ac:dyDescent="0.25">
      <c r="A145" s="161" t="s">
        <v>144</v>
      </c>
      <c r="B145" s="162" t="s">
        <v>131</v>
      </c>
      <c r="C145" s="163">
        <v>77288</v>
      </c>
      <c r="D145" s="163">
        <v>47882</v>
      </c>
      <c r="E145" s="163">
        <v>29519</v>
      </c>
      <c r="F145" s="163">
        <v>6358</v>
      </c>
      <c r="G145" s="163">
        <v>14264</v>
      </c>
      <c r="H145" s="163">
        <v>21375</v>
      </c>
      <c r="I145" s="164">
        <f t="shared" si="59"/>
        <v>0.49852776219854178</v>
      </c>
      <c r="J145" s="165">
        <f t="shared" si="56"/>
        <v>-0.27589010467834274</v>
      </c>
      <c r="K145" s="163">
        <f t="shared" si="57"/>
        <v>7111</v>
      </c>
      <c r="L145" s="163">
        <f t="shared" si="58"/>
        <v>-8144</v>
      </c>
      <c r="M145" s="164">
        <f t="shared" si="60"/>
        <v>6.1938706730814788E-4</v>
      </c>
      <c r="N145" s="79"/>
    </row>
    <row r="146" spans="1:14" x14ac:dyDescent="0.25">
      <c r="A146" s="167" t="s">
        <v>145</v>
      </c>
      <c r="B146" s="168" t="s">
        <v>145</v>
      </c>
      <c r="C146" s="169">
        <f t="shared" ref="C146:H146" si="61">C138-SUM(C139:C145)</f>
        <v>387552</v>
      </c>
      <c r="D146" s="169">
        <f t="shared" si="61"/>
        <v>425037</v>
      </c>
      <c r="E146" s="169">
        <f t="shared" si="61"/>
        <v>152342</v>
      </c>
      <c r="F146" s="169">
        <f t="shared" si="61"/>
        <v>227190</v>
      </c>
      <c r="G146" s="169">
        <f t="shared" si="61"/>
        <v>472180</v>
      </c>
      <c r="H146" s="169">
        <f t="shared" si="61"/>
        <v>514367</v>
      </c>
      <c r="I146" s="170">
        <f t="shared" si="59"/>
        <v>8.9345164979456992E-2</v>
      </c>
      <c r="J146" s="171">
        <f t="shared" si="56"/>
        <v>2.3763965288626907</v>
      </c>
      <c r="K146" s="169">
        <f>H146-G146</f>
        <v>42187</v>
      </c>
      <c r="L146" s="169">
        <f t="shared" si="58"/>
        <v>362025</v>
      </c>
      <c r="M146" s="170">
        <f t="shared" si="60"/>
        <v>1.4904901410530531E-2</v>
      </c>
      <c r="N146" s="79"/>
    </row>
    <row r="147" spans="1:14" s="144" customFormat="1" x14ac:dyDescent="0.25">
      <c r="B147" s="153" t="s">
        <v>53</v>
      </c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</row>
    <row r="148" spans="1:14" x14ac:dyDescent="0.25">
      <c r="A148" s="1">
        <v>3</v>
      </c>
      <c r="B148" s="154" t="s">
        <v>68</v>
      </c>
      <c r="C148" s="176">
        <v>791792</v>
      </c>
      <c r="D148" s="176">
        <v>721244</v>
      </c>
      <c r="E148" s="176">
        <v>235241</v>
      </c>
      <c r="F148" s="176">
        <v>320278</v>
      </c>
      <c r="G148" s="176">
        <v>622441</v>
      </c>
      <c r="H148" s="176">
        <v>781085</v>
      </c>
      <c r="I148" s="177">
        <f>IFERROR(H148/G148-1,"-")</f>
        <v>0.25487395592513984</v>
      </c>
      <c r="J148" s="177">
        <f>IFERROR(H148/E148-1,"-")</f>
        <v>2.3203608214554436</v>
      </c>
      <c r="K148" s="176">
        <f>H148-G148</f>
        <v>158644</v>
      </c>
      <c r="L148" s="176">
        <f>H148-E148</f>
        <v>545844</v>
      </c>
      <c r="M148" s="177">
        <f>H148/H$8</f>
        <v>2.2633634969281155E-2</v>
      </c>
      <c r="N148" s="79"/>
    </row>
    <row r="149" spans="1:14" x14ac:dyDescent="0.25">
      <c r="A149" s="1" t="s">
        <v>96</v>
      </c>
      <c r="B149" s="157" t="s">
        <v>97</v>
      </c>
      <c r="C149" s="158">
        <v>267197</v>
      </c>
      <c r="D149" s="158">
        <v>261107</v>
      </c>
      <c r="E149" s="158">
        <v>90513</v>
      </c>
      <c r="F149" s="158">
        <v>118326</v>
      </c>
      <c r="G149" s="158">
        <v>251371</v>
      </c>
      <c r="H149" s="158">
        <v>299320</v>
      </c>
      <c r="I149" s="159">
        <f>IFERROR(H149/G149-1,"-")</f>
        <v>0.19074992739814856</v>
      </c>
      <c r="J149" s="160">
        <f t="shared" ref="J149:J160" si="62">IFERROR(H149/E149-1,"-")</f>
        <v>2.3069282865444745</v>
      </c>
      <c r="K149" s="158">
        <f t="shared" ref="K149:K159" si="63">H149-G149</f>
        <v>47949</v>
      </c>
      <c r="L149" s="158">
        <f t="shared" ref="L149:L160" si="64">H149-E149</f>
        <v>208807</v>
      </c>
      <c r="M149" s="159">
        <f>H149/H$8</f>
        <v>8.6734473444058397E-3</v>
      </c>
      <c r="N149" s="79"/>
    </row>
    <row r="150" spans="1:14" x14ac:dyDescent="0.25">
      <c r="A150" s="161" t="s">
        <v>103</v>
      </c>
      <c r="B150" s="162" t="s">
        <v>103</v>
      </c>
      <c r="C150" s="163">
        <v>113785</v>
      </c>
      <c r="D150" s="163">
        <v>111386</v>
      </c>
      <c r="E150" s="163">
        <v>46140</v>
      </c>
      <c r="F150" s="163">
        <v>86621</v>
      </c>
      <c r="G150" s="163">
        <v>153781</v>
      </c>
      <c r="H150" s="163">
        <v>212501</v>
      </c>
      <c r="I150" s="164">
        <f>IFERROR(H150/G150-1,"-")</f>
        <v>0.38184170996416977</v>
      </c>
      <c r="J150" s="165">
        <f t="shared" si="62"/>
        <v>3.6055700043346341</v>
      </c>
      <c r="K150" s="163">
        <f t="shared" si="63"/>
        <v>58720</v>
      </c>
      <c r="L150" s="163">
        <f t="shared" si="64"/>
        <v>166361</v>
      </c>
      <c r="M150" s="164">
        <f>H150/H$8</f>
        <v>6.1576781843297648E-3</v>
      </c>
      <c r="N150" s="79"/>
    </row>
    <row r="151" spans="1:14" x14ac:dyDescent="0.25">
      <c r="A151" s="161" t="s">
        <v>100</v>
      </c>
      <c r="B151" s="162" t="s">
        <v>100</v>
      </c>
      <c r="C151" s="163">
        <v>153412</v>
      </c>
      <c r="D151" s="163">
        <v>149721</v>
      </c>
      <c r="E151" s="163">
        <v>44373</v>
      </c>
      <c r="F151" s="163">
        <v>31705</v>
      </c>
      <c r="G151" s="163">
        <v>97590</v>
      </c>
      <c r="H151" s="163">
        <v>86819</v>
      </c>
      <c r="I151" s="164">
        <f>IFERROR(H151/G151-1,"-")</f>
        <v>-0.11036991495030224</v>
      </c>
      <c r="J151" s="165">
        <f t="shared" si="62"/>
        <v>0.95657269060013972</v>
      </c>
      <c r="K151" s="163">
        <f t="shared" si="63"/>
        <v>-10771</v>
      </c>
      <c r="L151" s="163">
        <f t="shared" si="64"/>
        <v>42446</v>
      </c>
      <c r="M151" s="164">
        <f>H151/H$8</f>
        <v>2.5157691600760745E-3</v>
      </c>
      <c r="N151" s="79"/>
    </row>
    <row r="152" spans="1:14" x14ac:dyDescent="0.25">
      <c r="A152" s="1"/>
      <c r="B152" s="157" t="s">
        <v>107</v>
      </c>
      <c r="C152" s="158">
        <v>524595</v>
      </c>
      <c r="D152" s="158">
        <v>460137</v>
      </c>
      <c r="E152" s="158">
        <v>144728</v>
      </c>
      <c r="F152" s="158">
        <v>201952</v>
      </c>
      <c r="G152" s="158">
        <v>371070</v>
      </c>
      <c r="H152" s="158">
        <v>481765</v>
      </c>
      <c r="I152" s="159">
        <f>IFERROR(H152/G152-1,"-")</f>
        <v>0.29831298676799523</v>
      </c>
      <c r="J152" s="160">
        <f t="shared" si="62"/>
        <v>2.3287615388867393</v>
      </c>
      <c r="K152" s="158">
        <f t="shared" si="63"/>
        <v>110695</v>
      </c>
      <c r="L152" s="158">
        <f t="shared" si="64"/>
        <v>337037</v>
      </c>
      <c r="M152" s="159">
        <f>H152/H$8</f>
        <v>1.3960187624875315E-2</v>
      </c>
      <c r="N152" s="79"/>
    </row>
    <row r="153" spans="1:14" s="56" customFormat="1" x14ac:dyDescent="0.25">
      <c r="B153" s="162" t="s">
        <v>110</v>
      </c>
      <c r="C153" s="163">
        <v>156082</v>
      </c>
      <c r="D153" s="163">
        <v>120718</v>
      </c>
      <c r="E153" s="163">
        <v>31890</v>
      </c>
      <c r="F153" s="163">
        <v>39412</v>
      </c>
      <c r="G153" s="163">
        <v>136400</v>
      </c>
      <c r="H153" s="163">
        <v>179243</v>
      </c>
      <c r="I153" s="164">
        <f t="shared" ref="I153:I160" si="65">IFERROR(H153/G153-1,"-")</f>
        <v>0.31409824046920831</v>
      </c>
      <c r="J153" s="165">
        <f t="shared" si="62"/>
        <v>4.6206647851991223</v>
      </c>
      <c r="K153" s="163">
        <f t="shared" si="63"/>
        <v>42843</v>
      </c>
      <c r="L153" s="163">
        <f t="shared" si="64"/>
        <v>147353</v>
      </c>
      <c r="M153" s="164">
        <f t="shared" ref="M153:M160" si="66">H153/H$8</f>
        <v>5.1939553733573963E-3</v>
      </c>
      <c r="N153" s="166"/>
    </row>
    <row r="154" spans="1:14" s="56" customFormat="1" x14ac:dyDescent="0.25">
      <c r="B154" s="162" t="s">
        <v>113</v>
      </c>
      <c r="C154" s="163">
        <v>185381</v>
      </c>
      <c r="D154" s="163">
        <v>154372</v>
      </c>
      <c r="E154" s="163">
        <v>49978</v>
      </c>
      <c r="F154" s="163">
        <v>69931</v>
      </c>
      <c r="G154" s="163">
        <v>98479</v>
      </c>
      <c r="H154" s="163">
        <v>105256</v>
      </c>
      <c r="I154" s="164">
        <f t="shared" si="65"/>
        <v>6.8816702037997945E-2</v>
      </c>
      <c r="J154" s="165">
        <f t="shared" si="62"/>
        <v>1.1060466605306334</v>
      </c>
      <c r="K154" s="163">
        <f t="shared" si="63"/>
        <v>6777</v>
      </c>
      <c r="L154" s="163">
        <f t="shared" si="64"/>
        <v>55278</v>
      </c>
      <c r="M154" s="164">
        <f t="shared" si="66"/>
        <v>3.0500212938753875E-3</v>
      </c>
      <c r="N154" s="166"/>
    </row>
    <row r="155" spans="1:14" x14ac:dyDescent="0.25">
      <c r="A155" s="1"/>
      <c r="B155" s="162" t="s">
        <v>116</v>
      </c>
      <c r="C155" s="163">
        <v>70665</v>
      </c>
      <c r="D155" s="163">
        <v>63972</v>
      </c>
      <c r="E155" s="163">
        <v>14033</v>
      </c>
      <c r="F155" s="163">
        <v>26362</v>
      </c>
      <c r="G155" s="163">
        <v>41410</v>
      </c>
      <c r="H155" s="163">
        <v>72199</v>
      </c>
      <c r="I155" s="164">
        <f t="shared" si="65"/>
        <v>0.74351605892296546</v>
      </c>
      <c r="J155" s="165">
        <f t="shared" si="62"/>
        <v>4.1449440604289887</v>
      </c>
      <c r="K155" s="163">
        <f t="shared" si="63"/>
        <v>30789</v>
      </c>
      <c r="L155" s="163">
        <f t="shared" si="64"/>
        <v>58166</v>
      </c>
      <c r="M155" s="164">
        <f t="shared" si="66"/>
        <v>2.0921228946236708E-3</v>
      </c>
      <c r="N155" s="79"/>
    </row>
    <row r="156" spans="1:14" x14ac:dyDescent="0.25">
      <c r="A156" s="1"/>
      <c r="B156" s="162" t="s">
        <v>123</v>
      </c>
      <c r="C156" s="163">
        <v>7417</v>
      </c>
      <c r="D156" s="163">
        <v>7808</v>
      </c>
      <c r="E156" s="163">
        <v>2588</v>
      </c>
      <c r="F156" s="163">
        <v>4562</v>
      </c>
      <c r="G156" s="163">
        <v>9484</v>
      </c>
      <c r="H156" s="163">
        <v>12559</v>
      </c>
      <c r="I156" s="164">
        <f t="shared" si="65"/>
        <v>0.32423028258118936</v>
      </c>
      <c r="J156" s="165">
        <f t="shared" si="62"/>
        <v>3.8527820710973728</v>
      </c>
      <c r="K156" s="163">
        <f t="shared" si="63"/>
        <v>3075</v>
      </c>
      <c r="L156" s="163">
        <f t="shared" si="64"/>
        <v>9971</v>
      </c>
      <c r="M156" s="164">
        <f t="shared" si="66"/>
        <v>3.6392431243616511E-4</v>
      </c>
      <c r="N156" s="79"/>
    </row>
    <row r="157" spans="1:14" x14ac:dyDescent="0.25">
      <c r="A157" s="1"/>
      <c r="B157" s="162" t="s">
        <v>119</v>
      </c>
      <c r="C157" s="163">
        <v>17321</v>
      </c>
      <c r="D157" s="163">
        <v>21924</v>
      </c>
      <c r="E157" s="163">
        <v>10906</v>
      </c>
      <c r="F157" s="163">
        <v>13772</v>
      </c>
      <c r="G157" s="163">
        <v>27289</v>
      </c>
      <c r="H157" s="163">
        <v>21390</v>
      </c>
      <c r="I157" s="164">
        <f t="shared" si="65"/>
        <v>-0.21616768661365382</v>
      </c>
      <c r="J157" s="165">
        <f t="shared" si="62"/>
        <v>0.96130570328259668</v>
      </c>
      <c r="K157" s="163">
        <f t="shared" si="63"/>
        <v>-5899</v>
      </c>
      <c r="L157" s="163">
        <f t="shared" si="64"/>
        <v>10484</v>
      </c>
      <c r="M157" s="164">
        <f t="shared" si="66"/>
        <v>6.1982172489924133E-4</v>
      </c>
      <c r="N157" s="79"/>
    </row>
    <row r="158" spans="1:14" x14ac:dyDescent="0.25">
      <c r="A158" s="1"/>
      <c r="B158" s="162" t="s">
        <v>128</v>
      </c>
      <c r="C158" s="163">
        <v>2280</v>
      </c>
      <c r="D158" s="163">
        <v>2951</v>
      </c>
      <c r="E158" s="163">
        <v>2836</v>
      </c>
      <c r="F158" s="163">
        <v>1823</v>
      </c>
      <c r="G158" s="163">
        <v>2563</v>
      </c>
      <c r="H158" s="163">
        <v>4469</v>
      </c>
      <c r="I158" s="164">
        <f t="shared" si="65"/>
        <v>0.74365977370269221</v>
      </c>
      <c r="J158" s="165">
        <f t="shared" si="62"/>
        <v>0.57581100141043717</v>
      </c>
      <c r="K158" s="163">
        <f t="shared" si="63"/>
        <v>1906</v>
      </c>
      <c r="L158" s="163">
        <f t="shared" si="64"/>
        <v>1633</v>
      </c>
      <c r="M158" s="164">
        <f t="shared" si="66"/>
        <v>1.2949898497310471E-4</v>
      </c>
      <c r="N158" s="79"/>
    </row>
    <row r="159" spans="1:14" x14ac:dyDescent="0.25">
      <c r="A159" s="161" t="s">
        <v>144</v>
      </c>
      <c r="B159" s="162" t="s">
        <v>131</v>
      </c>
      <c r="C159" s="163">
        <v>7782</v>
      </c>
      <c r="D159" s="163">
        <v>7381</v>
      </c>
      <c r="E159" s="163">
        <v>3788</v>
      </c>
      <c r="F159" s="163">
        <v>2712</v>
      </c>
      <c r="G159" s="163">
        <v>4129</v>
      </c>
      <c r="H159" s="163">
        <v>6277</v>
      </c>
      <c r="I159" s="164">
        <f t="shared" si="65"/>
        <v>0.52022281424073635</v>
      </c>
      <c r="J159" s="165">
        <f t="shared" si="62"/>
        <v>0.65707497360084477</v>
      </c>
      <c r="K159" s="163">
        <f t="shared" si="63"/>
        <v>2148</v>
      </c>
      <c r="L159" s="163">
        <f t="shared" si="64"/>
        <v>2489</v>
      </c>
      <c r="M159" s="164">
        <f t="shared" si="66"/>
        <v>1.8188971328623365E-4</v>
      </c>
      <c r="N159" s="79"/>
    </row>
    <row r="160" spans="1:14" x14ac:dyDescent="0.25">
      <c r="A160" s="167" t="s">
        <v>145</v>
      </c>
      <c r="B160" s="168" t="s">
        <v>145</v>
      </c>
      <c r="C160" s="169">
        <f t="shared" ref="C160:H160" si="67">C152-SUM(C153:C159)</f>
        <v>77667</v>
      </c>
      <c r="D160" s="169">
        <f t="shared" si="67"/>
        <v>81011</v>
      </c>
      <c r="E160" s="169">
        <f t="shared" si="67"/>
        <v>28709</v>
      </c>
      <c r="F160" s="169">
        <f t="shared" si="67"/>
        <v>43378</v>
      </c>
      <c r="G160" s="169">
        <f t="shared" si="67"/>
        <v>51316</v>
      </c>
      <c r="H160" s="169">
        <f t="shared" si="67"/>
        <v>80372</v>
      </c>
      <c r="I160" s="170">
        <f t="shared" si="65"/>
        <v>0.56621716423727486</v>
      </c>
      <c r="J160" s="171">
        <f t="shared" si="62"/>
        <v>1.7995402138702148</v>
      </c>
      <c r="K160" s="169">
        <f>H160-G160</f>
        <v>29056</v>
      </c>
      <c r="L160" s="169">
        <f t="shared" si="64"/>
        <v>51663</v>
      </c>
      <c r="M160" s="170">
        <f t="shared" si="66"/>
        <v>2.3289533274241151E-3</v>
      </c>
      <c r="N160" s="79"/>
    </row>
    <row r="161" spans="2:16" ht="6" customHeigh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 x14ac:dyDescent="0.25">
      <c r="B162" s="105" t="s">
        <v>55</v>
      </c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714F-76AE-4245-BE32-655B7A6E7A4F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0482-910B-46F1-BEDA-93147E8EFB7F}">
  <sheetPr>
    <tabColor theme="4" tint="0.79998168889431442"/>
  </sheetPr>
  <dimension ref="A1:P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  <col min="15" max="15" width="11.140625" customWidth="1"/>
  </cols>
  <sheetData>
    <row r="1" spans="1:16" x14ac:dyDescent="0.25">
      <c r="D1" t="s">
        <v>231</v>
      </c>
      <c r="E1" t="s">
        <v>231</v>
      </c>
      <c r="G1" t="s">
        <v>231</v>
      </c>
    </row>
    <row r="4" spans="1:16" ht="48.75" customHeight="1" thickBot="1" x14ac:dyDescent="0.3">
      <c r="B4" s="267" t="s">
        <v>293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1" t="s">
        <v>66</v>
      </c>
    </row>
    <row r="5" spans="1:16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P5" s="1" t="s">
        <v>67</v>
      </c>
    </row>
    <row r="6" spans="1:16" ht="22.5" thickTop="1" thickBot="1" x14ac:dyDescent="0.3">
      <c r="B6" s="108" t="s">
        <v>30</v>
      </c>
      <c r="C6" s="292" t="s">
        <v>68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6" ht="22.5" thickTop="1" thickBot="1" x14ac:dyDescent="0.3">
      <c r="B7" s="109"/>
      <c r="C7" s="295">
        <f>2019</f>
        <v>2019</v>
      </c>
      <c r="D7" s="296"/>
      <c r="E7" s="297">
        <v>2020</v>
      </c>
      <c r="F7" s="296"/>
      <c r="G7" s="297">
        <v>2021</v>
      </c>
      <c r="H7" s="296"/>
      <c r="I7" s="297">
        <v>2022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CONCATENATE("dif ",RIGHT(2019,2),"/",RIGHT(2018,2))</f>
        <v>dif 19/18</v>
      </c>
      <c r="E8" s="113" t="s">
        <v>69</v>
      </c>
      <c r="F8" s="112" t="str">
        <f>CONCATENATE("dif ",RIGHT(E7,2),"/",RIGHT(C7,2))</f>
        <v>dif 20/19</v>
      </c>
      <c r="G8" s="113" t="s">
        <v>69</v>
      </c>
      <c r="H8" s="112" t="str">
        <f>CONCATENATE("dif ",RIGHT(G7,2),"/",RIGHT(E7,2))</f>
        <v>dif 21/20</v>
      </c>
      <c r="I8" s="113" t="s">
        <v>69</v>
      </c>
      <c r="J8" s="112" t="str">
        <f>CONCATENATE("dif ",RIGHT(I7,2),"/",RIGHT(G7,2))</f>
        <v>dif 22/21</v>
      </c>
      <c r="K8" s="113" t="s">
        <v>69</v>
      </c>
      <c r="L8" s="112" t="str">
        <f>CONCATENATE("dif ",RIGHT(K7,2),"/",RIGHT(I7,2))</f>
        <v>dif 23/22</v>
      </c>
      <c r="M8" s="113" t="s">
        <v>69</v>
      </c>
      <c r="N8" s="112" t="str">
        <f>CONCATENATE("dif ",RIGHT(M7,2),"/",RIGHT(K7,2))</f>
        <v>dif 24/23</v>
      </c>
      <c r="O8" s="112" t="str">
        <f>CONCATENATE("dif ",RIGHT(M7,2),"/",RIGHT(C7,2))</f>
        <v>dif 24/19</v>
      </c>
    </row>
    <row r="9" spans="1:16" x14ac:dyDescent="0.25">
      <c r="A9" s="1" t="s">
        <v>70</v>
      </c>
      <c r="B9" s="114" t="s">
        <v>71</v>
      </c>
      <c r="C9" s="184">
        <v>6.6107026143790852</v>
      </c>
      <c r="D9" s="185">
        <v>-1.5317068939947669</v>
      </c>
      <c r="E9" s="184">
        <v>6.4893508611026194</v>
      </c>
      <c r="F9" s="185">
        <f t="shared" ref="F9:J21" si="0">IFERROR(E9-C9,"-")</f>
        <v>-0.12135175327646586</v>
      </c>
      <c r="G9" s="184">
        <v>10.78780284043442</v>
      </c>
      <c r="H9" s="185">
        <f t="shared" si="0"/>
        <v>4.2984519793318006</v>
      </c>
      <c r="I9" s="184">
        <v>7.1439975747776883</v>
      </c>
      <c r="J9" s="185">
        <f t="shared" si="0"/>
        <v>-3.6438052656567317</v>
      </c>
      <c r="K9" s="184">
        <v>6.6944336100741069</v>
      </c>
      <c r="L9" s="185">
        <f t="shared" ref="L9:L21" si="1">IFERROR(K9-I9,"-")</f>
        <v>-0.4495639647035814</v>
      </c>
      <c r="M9" s="184">
        <v>5.6493276939587149</v>
      </c>
      <c r="N9" s="185">
        <f t="shared" ref="N9:N14" si="2">IFERROR(M9-K9,"-")</f>
        <v>-1.0451059161153919</v>
      </c>
      <c r="O9" s="185">
        <f t="shared" ref="O9:O14" si="3">IFERROR(M9-C9,"-")</f>
        <v>-0.96137492042037032</v>
      </c>
    </row>
    <row r="10" spans="1:16" x14ac:dyDescent="0.25">
      <c r="A10" s="1" t="s">
        <v>72</v>
      </c>
      <c r="B10" s="114" t="s">
        <v>73</v>
      </c>
      <c r="C10" s="184">
        <v>6.3015245623941274</v>
      </c>
      <c r="D10" s="185">
        <v>-1.7891264410322067</v>
      </c>
      <c r="E10" s="184">
        <v>5.4963622357271245</v>
      </c>
      <c r="F10" s="185">
        <f t="shared" si="0"/>
        <v>-0.80516232666700294</v>
      </c>
      <c r="G10" s="184">
        <v>8.326898326898327</v>
      </c>
      <c r="H10" s="185">
        <f t="shared" si="0"/>
        <v>2.8305360911712025</v>
      </c>
      <c r="I10" s="184">
        <v>5.433778974704242</v>
      </c>
      <c r="J10" s="185">
        <f t="shared" si="0"/>
        <v>-2.893119352194085</v>
      </c>
      <c r="K10" s="184">
        <v>6.3448800913589647</v>
      </c>
      <c r="L10" s="185">
        <f t="shared" si="1"/>
        <v>0.91110111665472271</v>
      </c>
      <c r="M10" s="184">
        <v>5.967058630720695</v>
      </c>
      <c r="N10" s="185">
        <f t="shared" si="2"/>
        <v>-0.37782146063826971</v>
      </c>
      <c r="O10" s="185">
        <f>IFERROR(M10-C10,"-")</f>
        <v>-0.33446593167343242</v>
      </c>
    </row>
    <row r="11" spans="1:16" x14ac:dyDescent="0.25">
      <c r="A11" s="1" t="s">
        <v>74</v>
      </c>
      <c r="B11" s="114" t="s">
        <v>75</v>
      </c>
      <c r="C11" s="184">
        <v>6.0477536027126311</v>
      </c>
      <c r="D11" s="185">
        <v>0.12377347325304999</v>
      </c>
      <c r="E11" s="184">
        <v>7.823050058207218</v>
      </c>
      <c r="F11" s="185">
        <f t="shared" si="0"/>
        <v>1.7752964554945869</v>
      </c>
      <c r="G11" s="184">
        <v>6.4167224080267555</v>
      </c>
      <c r="H11" s="185">
        <f t="shared" si="0"/>
        <v>-1.4063276501804625</v>
      </c>
      <c r="I11" s="184">
        <v>6.3085224128389594</v>
      </c>
      <c r="J11" s="185">
        <f t="shared" si="0"/>
        <v>-0.10819999518779611</v>
      </c>
      <c r="K11" s="184">
        <v>6.6754663196380992</v>
      </c>
      <c r="L11" s="185">
        <f t="shared" si="1"/>
        <v>0.3669439067991398</v>
      </c>
      <c r="M11" s="184">
        <v>6.3053628992869006</v>
      </c>
      <c r="N11" s="185">
        <f t="shared" si="2"/>
        <v>-0.37010342035119859</v>
      </c>
      <c r="O11" s="185">
        <f t="shared" si="3"/>
        <v>0.25760929657426956</v>
      </c>
    </row>
    <row r="12" spans="1:16" x14ac:dyDescent="0.25">
      <c r="A12" s="1" t="s">
        <v>76</v>
      </c>
      <c r="B12" s="114" t="s">
        <v>77</v>
      </c>
      <c r="C12" s="184">
        <v>6.7509713562844489</v>
      </c>
      <c r="D12" s="185">
        <v>0.33917417940565375</v>
      </c>
      <c r="E12" s="184" t="s">
        <v>231</v>
      </c>
      <c r="F12" s="185" t="str">
        <f t="shared" si="0"/>
        <v>-</v>
      </c>
      <c r="G12" s="184">
        <v>7.1521080187379447</v>
      </c>
      <c r="H12" s="185" t="str">
        <f t="shared" si="0"/>
        <v>-</v>
      </c>
      <c r="I12" s="184">
        <v>5.8118570448830296</v>
      </c>
      <c r="J12" s="185">
        <f t="shared" si="0"/>
        <v>-1.3402509738549151</v>
      </c>
      <c r="K12" s="184">
        <v>6.111035131207796</v>
      </c>
      <c r="L12" s="185">
        <f t="shared" si="1"/>
        <v>0.29917808632476639</v>
      </c>
      <c r="M12" s="184">
        <v>6.8823199146594805</v>
      </c>
      <c r="N12" s="185">
        <f t="shared" si="2"/>
        <v>0.7712847834516845</v>
      </c>
      <c r="O12" s="185">
        <f t="shared" si="3"/>
        <v>0.13134855837503157</v>
      </c>
    </row>
    <row r="13" spans="1:16" x14ac:dyDescent="0.25">
      <c r="A13" s="1" t="s">
        <v>78</v>
      </c>
      <c r="B13" s="114" t="s">
        <v>79</v>
      </c>
      <c r="C13" s="184">
        <v>5.2298334269137188</v>
      </c>
      <c r="D13" s="185">
        <v>-0.49729673513541872</v>
      </c>
      <c r="E13" s="184" t="s">
        <v>231</v>
      </c>
      <c r="F13" s="185" t="str">
        <f t="shared" si="0"/>
        <v>-</v>
      </c>
      <c r="G13" s="184">
        <v>8.0949849780448346</v>
      </c>
      <c r="H13" s="185" t="str">
        <f t="shared" si="0"/>
        <v>-</v>
      </c>
      <c r="I13" s="184">
        <v>5.3957282471626735</v>
      </c>
      <c r="J13" s="185">
        <f t="shared" si="0"/>
        <v>-2.6992567308821611</v>
      </c>
      <c r="K13" s="184">
        <v>5.4464900662251656</v>
      </c>
      <c r="L13" s="185">
        <f t="shared" si="1"/>
        <v>5.0761819062492108E-2</v>
      </c>
      <c r="M13" s="184">
        <v>5.6039879642520321</v>
      </c>
      <c r="N13" s="185">
        <f t="shared" si="2"/>
        <v>0.15749789802686642</v>
      </c>
      <c r="O13" s="185">
        <f t="shared" si="3"/>
        <v>0.37415453733831328</v>
      </c>
    </row>
    <row r="14" spans="1:16" x14ac:dyDescent="0.25">
      <c r="A14" s="1" t="s">
        <v>80</v>
      </c>
      <c r="B14" s="114" t="s">
        <v>81</v>
      </c>
      <c r="C14" s="184">
        <v>5.4415117502630652</v>
      </c>
      <c r="D14" s="185">
        <v>-0.13206552126477344</v>
      </c>
      <c r="E14" s="184" t="s">
        <v>231</v>
      </c>
      <c r="F14" s="185" t="str">
        <f t="shared" si="0"/>
        <v>-</v>
      </c>
      <c r="G14" s="184">
        <v>4.2604482132041186</v>
      </c>
      <c r="H14" s="185" t="str">
        <f t="shared" si="0"/>
        <v>-</v>
      </c>
      <c r="I14" s="184">
        <v>4.8837811900191941</v>
      </c>
      <c r="J14" s="185">
        <f t="shared" si="0"/>
        <v>0.62333297681507549</v>
      </c>
      <c r="K14" s="184">
        <v>4.1083433775277891</v>
      </c>
      <c r="L14" s="185">
        <f t="shared" si="1"/>
        <v>-0.77543781249140498</v>
      </c>
      <c r="M14" s="184">
        <v>4.8911242603550296</v>
      </c>
      <c r="N14" s="185">
        <f t="shared" si="2"/>
        <v>0.78278088282724045</v>
      </c>
      <c r="O14" s="185">
        <f t="shared" si="3"/>
        <v>-0.55038748990803565</v>
      </c>
    </row>
    <row r="15" spans="1:16" x14ac:dyDescent="0.25">
      <c r="A15" s="1" t="s">
        <v>82</v>
      </c>
      <c r="B15" s="114" t="s">
        <v>83</v>
      </c>
      <c r="C15" s="184">
        <v>6.1753995082974802</v>
      </c>
      <c r="D15" s="185">
        <v>-0.23672836720996226</v>
      </c>
      <c r="E15" s="184" t="s">
        <v>231</v>
      </c>
      <c r="F15" s="185" t="str">
        <f t="shared" si="0"/>
        <v>-</v>
      </c>
      <c r="G15" s="184">
        <v>2.7734342160571668</v>
      </c>
      <c r="H15" s="185" t="str">
        <f t="shared" si="0"/>
        <v>-</v>
      </c>
      <c r="I15" s="184">
        <v>5.606170672978819</v>
      </c>
      <c r="J15" s="185">
        <f t="shared" si="0"/>
        <v>2.8327364569216522</v>
      </c>
      <c r="K15" s="184">
        <v>5.7056444673894342</v>
      </c>
      <c r="L15" s="185">
        <f t="shared" si="1"/>
        <v>9.9473794410615213E-2</v>
      </c>
      <c r="M15" s="184">
        <v>5.9049370994540711</v>
      </c>
      <c r="N15" s="185">
        <f>IFERROR(M15-K15,"-")</f>
        <v>0.19929263206463688</v>
      </c>
      <c r="O15" s="185">
        <f>IFERROR(M15-C15,"-")</f>
        <v>-0.27046240884340911</v>
      </c>
    </row>
    <row r="16" spans="1:16" x14ac:dyDescent="0.25">
      <c r="A16" s="1" t="s">
        <v>84</v>
      </c>
      <c r="B16" s="114" t="s">
        <v>85</v>
      </c>
      <c r="C16" s="184">
        <v>6.5231916068470461</v>
      </c>
      <c r="D16" s="185">
        <v>-0.18073798475335501</v>
      </c>
      <c r="E16" s="184">
        <v>3.9101733232856066</v>
      </c>
      <c r="F16" s="185">
        <f t="shared" si="0"/>
        <v>-2.6130182835614395</v>
      </c>
      <c r="G16" s="184">
        <v>5.0702761402420107</v>
      </c>
      <c r="H16" s="185">
        <f t="shared" si="0"/>
        <v>1.160102816956404</v>
      </c>
      <c r="I16" s="184">
        <v>8.4148579849946401</v>
      </c>
      <c r="J16" s="185">
        <f t="shared" si="0"/>
        <v>3.3445818447526294</v>
      </c>
      <c r="K16" s="184">
        <v>6.3387567424175435</v>
      </c>
      <c r="L16" s="185">
        <f t="shared" si="1"/>
        <v>-2.0761012425770966</v>
      </c>
      <c r="M16" s="184">
        <v>6.7142914171656685</v>
      </c>
      <c r="N16" s="185">
        <f>IFERROR(M16-K16,"-")</f>
        <v>0.37553467474812496</v>
      </c>
      <c r="O16" s="185">
        <f>IFERROR(M16-C16,"-")</f>
        <v>0.19109981031862233</v>
      </c>
    </row>
    <row r="17" spans="1:16" x14ac:dyDescent="0.25">
      <c r="A17" s="1" t="s">
        <v>86</v>
      </c>
      <c r="B17" s="114" t="s">
        <v>87</v>
      </c>
      <c r="C17" s="184">
        <v>5.6485558811218084</v>
      </c>
      <c r="D17" s="185">
        <v>-0.12427527346270573</v>
      </c>
      <c r="E17" s="184">
        <v>3.3972097498396407</v>
      </c>
      <c r="F17" s="185">
        <f t="shared" si="0"/>
        <v>-2.2513461312821677</v>
      </c>
      <c r="G17" s="184">
        <v>5.638995215311005</v>
      </c>
      <c r="H17" s="185">
        <f t="shared" si="0"/>
        <v>2.2417854654713643</v>
      </c>
      <c r="I17" s="184">
        <v>6.9209328254204214</v>
      </c>
      <c r="J17" s="185">
        <f t="shared" si="0"/>
        <v>1.2819376101094164</v>
      </c>
      <c r="K17" s="184">
        <v>4.0842182350787262</v>
      </c>
      <c r="L17" s="185">
        <f t="shared" si="1"/>
        <v>-2.8367145903416953</v>
      </c>
      <c r="M17" s="184">
        <v>4.7806432748538015</v>
      </c>
      <c r="N17" s="185">
        <f t="shared" ref="N17:N20" si="4">IFERROR(M17-K17,"-")</f>
        <v>0.69642503977507531</v>
      </c>
      <c r="O17" s="185">
        <f t="shared" ref="O17:O20" si="5">IFERROR(M17-C17,"-")</f>
        <v>-0.86791260626800693</v>
      </c>
    </row>
    <row r="18" spans="1:16" x14ac:dyDescent="0.25">
      <c r="A18" s="1" t="s">
        <v>88</v>
      </c>
      <c r="B18" s="114" t="s">
        <v>89</v>
      </c>
      <c r="C18" s="184">
        <v>5.6187209390959678</v>
      </c>
      <c r="D18" s="185">
        <v>-1.1721525941504467</v>
      </c>
      <c r="E18" s="184">
        <v>3.4566877591097533</v>
      </c>
      <c r="F18" s="185">
        <f t="shared" si="0"/>
        <v>-2.1620331799862145</v>
      </c>
      <c r="G18" s="184">
        <v>5.4538399590013906</v>
      </c>
      <c r="H18" s="185">
        <f t="shared" si="0"/>
        <v>1.9971521998916373</v>
      </c>
      <c r="I18" s="184">
        <v>6.51228260133992</v>
      </c>
      <c r="J18" s="185">
        <f t="shared" si="0"/>
        <v>1.0584426423385294</v>
      </c>
      <c r="K18" s="184">
        <v>5.9405797936718345</v>
      </c>
      <c r="L18" s="185">
        <f t="shared" si="1"/>
        <v>-0.57170280766808546</v>
      </c>
      <c r="M18" s="184">
        <v>5.9375076235007116</v>
      </c>
      <c r="N18" s="185">
        <f t="shared" si="4"/>
        <v>-3.0721701711229343E-3</v>
      </c>
      <c r="O18" s="185">
        <f t="shared" si="5"/>
        <v>0.31878668440474378</v>
      </c>
    </row>
    <row r="19" spans="1:16" x14ac:dyDescent="0.25">
      <c r="A19" s="1" t="s">
        <v>90</v>
      </c>
      <c r="B19" s="114" t="s">
        <v>91</v>
      </c>
      <c r="C19" s="184">
        <v>6.6770270270270267</v>
      </c>
      <c r="D19" s="185">
        <v>0.24487885130104026</v>
      </c>
      <c r="E19" s="184">
        <v>4.9024390243902438</v>
      </c>
      <c r="F19" s="185">
        <f t="shared" si="0"/>
        <v>-1.7745880026367828</v>
      </c>
      <c r="G19" s="184">
        <v>6.2151449722393588</v>
      </c>
      <c r="H19" s="185">
        <f t="shared" si="0"/>
        <v>1.312705947849115</v>
      </c>
      <c r="I19" s="184">
        <v>6.6308302557789629</v>
      </c>
      <c r="J19" s="185">
        <f t="shared" si="0"/>
        <v>0.4156852835396041</v>
      </c>
      <c r="K19" s="184">
        <v>5.6851358980562949</v>
      </c>
      <c r="L19" s="185">
        <f t="shared" si="1"/>
        <v>-0.94569435772266797</v>
      </c>
      <c r="M19" s="184" t="s">
        <v>231</v>
      </c>
      <c r="N19" s="185" t="str">
        <f t="shared" si="4"/>
        <v>-</v>
      </c>
      <c r="O19" s="185" t="str">
        <f t="shared" si="5"/>
        <v>-</v>
      </c>
    </row>
    <row r="20" spans="1:16" x14ac:dyDescent="0.25">
      <c r="A20" s="1" t="s">
        <v>92</v>
      </c>
      <c r="B20" s="114" t="s">
        <v>93</v>
      </c>
      <c r="C20" s="184">
        <v>6.1110180532291087</v>
      </c>
      <c r="D20" s="185">
        <v>-0.15374868868210267</v>
      </c>
      <c r="E20" s="184">
        <v>7.5859700760363014</v>
      </c>
      <c r="F20" s="185">
        <f t="shared" si="0"/>
        <v>1.4749520228071926</v>
      </c>
      <c r="G20" s="184">
        <v>6.0851153481512696</v>
      </c>
      <c r="H20" s="185">
        <f t="shared" si="0"/>
        <v>-1.5008547278850317</v>
      </c>
      <c r="I20" s="184">
        <v>6.5736137667304018</v>
      </c>
      <c r="J20" s="185">
        <f t="shared" si="0"/>
        <v>0.48849841857913212</v>
      </c>
      <c r="K20" s="184">
        <v>5.73503041946846</v>
      </c>
      <c r="L20" s="185">
        <f t="shared" si="1"/>
        <v>-0.83858334726194173</v>
      </c>
      <c r="M20" s="184" t="s">
        <v>231</v>
      </c>
      <c r="N20" s="185" t="str">
        <f t="shared" si="4"/>
        <v>-</v>
      </c>
      <c r="O20" s="185" t="str">
        <f t="shared" si="5"/>
        <v>-</v>
      </c>
    </row>
    <row r="21" spans="1:16" ht="15.75" x14ac:dyDescent="0.25">
      <c r="A21" s="1" t="s">
        <v>0</v>
      </c>
      <c r="B21" s="117" t="s">
        <v>30</v>
      </c>
      <c r="C21" s="186">
        <v>6.0858480521564111</v>
      </c>
      <c r="D21" s="187">
        <v>-0.39251636657226552</v>
      </c>
      <c r="E21" s="186">
        <v>5.3491945835517871</v>
      </c>
      <c r="F21" s="187">
        <f t="shared" si="0"/>
        <v>-0.736653468604624</v>
      </c>
      <c r="G21" s="186">
        <v>5.9650944469731453</v>
      </c>
      <c r="H21" s="187">
        <f t="shared" si="0"/>
        <v>0.61589986342135816</v>
      </c>
      <c r="I21" s="186">
        <v>6.2993357337968714</v>
      </c>
      <c r="J21" s="187">
        <f t="shared" si="0"/>
        <v>0.33424128682372611</v>
      </c>
      <c r="K21" s="186">
        <v>5.7549280737556785</v>
      </c>
      <c r="L21" s="187">
        <f t="shared" si="1"/>
        <v>-0.5444076600411929</v>
      </c>
      <c r="M21" s="186">
        <v>5.9146429070301121</v>
      </c>
      <c r="N21" s="187">
        <v>0.15252578235441838</v>
      </c>
      <c r="O21" s="187">
        <v>-0.12018066268554417</v>
      </c>
    </row>
    <row r="22" spans="1:16" ht="6" customHeight="1" x14ac:dyDescent="0.25"/>
    <row r="23" spans="1:16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6" x14ac:dyDescent="0.25">
      <c r="E24" s="120"/>
      <c r="G24" s="120"/>
      <c r="I24" s="120"/>
      <c r="K24" s="120"/>
      <c r="N24" s="79"/>
    </row>
    <row r="26" spans="1:16" ht="59.25" customHeight="1" thickBot="1" x14ac:dyDescent="0.3">
      <c r="B26" s="267" t="s">
        <v>294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1" t="s">
        <v>94</v>
      </c>
    </row>
    <row r="27" spans="1:16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P27" s="1" t="s">
        <v>95</v>
      </c>
    </row>
    <row r="28" spans="1:16" ht="22.5" thickTop="1" thickBot="1" x14ac:dyDescent="0.3">
      <c r="B28" s="121" t="s">
        <v>96</v>
      </c>
      <c r="C28" s="292" t="s">
        <v>97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16" ht="22.5" thickTop="1" thickBot="1" x14ac:dyDescent="0.3">
      <c r="B29" s="109"/>
      <c r="C29" s="295">
        <f>2019</f>
        <v>2019</v>
      </c>
      <c r="D29" s="296"/>
      <c r="E29" s="297">
        <v>2020</v>
      </c>
      <c r="F29" s="296"/>
      <c r="G29" s="297">
        <v>2021</v>
      </c>
      <c r="H29" s="296"/>
      <c r="I29" s="297">
        <v>2022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CONCATENATE("dif ",RIGHT(2019,2),"/",RIGHT(2018,2))</f>
        <v>dif 19/18</v>
      </c>
      <c r="E30" s="113" t="s">
        <v>69</v>
      </c>
      <c r="F30" s="112" t="str">
        <f>CONCATENATE("dif ",RIGHT(E29,2),"/",RIGHT(C29,2))</f>
        <v>dif 20/19</v>
      </c>
      <c r="G30" s="113" t="s">
        <v>69</v>
      </c>
      <c r="H30" s="112" t="str">
        <f>CONCATENATE("dif ",RIGHT(G29,2),"/",RIGHT(E29,2))</f>
        <v>dif 21/20</v>
      </c>
      <c r="I30" s="113" t="s">
        <v>69</v>
      </c>
      <c r="J30" s="112" t="str">
        <f>CONCATENATE("dif ",RIGHT(I29,2),"/",RIGHT(G29,2))</f>
        <v>dif 22/21</v>
      </c>
      <c r="K30" s="113" t="s">
        <v>69</v>
      </c>
      <c r="L30" s="112" t="str">
        <f>CONCATENATE("dif ",RIGHT(K29,2),"/",RIGHT(I29,2))</f>
        <v>dif 23/22</v>
      </c>
      <c r="M30" s="113" t="s">
        <v>69</v>
      </c>
      <c r="N30" s="112" t="str">
        <f>CONCATENATE("dif ",RIGHT(M29,2),"/",RIGHT(K29,2))</f>
        <v>dif 24/23</v>
      </c>
      <c r="O30" s="112" t="str">
        <f>CONCATENATE("dif ",RIGHT(M29,2),"/",RIGHT(C29,2))</f>
        <v>dif 24/19</v>
      </c>
    </row>
    <row r="31" spans="1:16" x14ac:dyDescent="0.25">
      <c r="B31" s="114" t="s">
        <v>71</v>
      </c>
      <c r="C31" s="184">
        <v>4.4566801619433196</v>
      </c>
      <c r="D31" s="185">
        <v>-8.7608380862318622</v>
      </c>
      <c r="E31" s="184">
        <v>4.6670880741677205</v>
      </c>
      <c r="F31" s="185">
        <f t="shared" ref="F31:J43" si="6">IFERROR(E31-C31,"-")</f>
        <v>0.21040791222440092</v>
      </c>
      <c r="G31" s="184">
        <v>5.6070175438596488</v>
      </c>
      <c r="H31" s="185">
        <f t="shared" si="6"/>
        <v>0.93992946969192825</v>
      </c>
      <c r="I31" s="184">
        <v>5.190523690773067</v>
      </c>
      <c r="J31" s="185">
        <f t="shared" si="6"/>
        <v>-0.41649385308658182</v>
      </c>
      <c r="K31" s="184">
        <v>4.5303193397918911</v>
      </c>
      <c r="L31" s="185">
        <f t="shared" ref="L31:N43" si="7">IFERROR(K31-I31,"-")</f>
        <v>-0.66020435098117591</v>
      </c>
      <c r="M31" s="184">
        <v>4.3015362629510543</v>
      </c>
      <c r="N31" s="185">
        <f t="shared" si="7"/>
        <v>-0.22878307684083676</v>
      </c>
      <c r="O31" s="185">
        <f t="shared" ref="O31:O36" si="8">IFERROR(M31-C31,"-")</f>
        <v>-0.15514389899226533</v>
      </c>
    </row>
    <row r="32" spans="1:16" x14ac:dyDescent="0.25">
      <c r="B32" s="114" t="s">
        <v>73</v>
      </c>
      <c r="C32" s="184">
        <v>3.43075117370892</v>
      </c>
      <c r="D32" s="185">
        <v>-8.6940408396022288</v>
      </c>
      <c r="E32" s="184">
        <v>3.0909090909090908</v>
      </c>
      <c r="F32" s="185">
        <f t="shared" si="6"/>
        <v>-0.33984208279982919</v>
      </c>
      <c r="G32" s="184">
        <v>2.6389937106918238</v>
      </c>
      <c r="H32" s="185">
        <f t="shared" si="6"/>
        <v>-0.45191538021726707</v>
      </c>
      <c r="I32" s="184">
        <v>3.356354720065386</v>
      </c>
      <c r="J32" s="185">
        <f t="shared" si="6"/>
        <v>0.71736100937356229</v>
      </c>
      <c r="K32" s="184">
        <v>3.19493006993007</v>
      </c>
      <c r="L32" s="185">
        <f t="shared" si="7"/>
        <v>-0.16142465013531604</v>
      </c>
      <c r="M32" s="184">
        <v>3.8014281790716837</v>
      </c>
      <c r="N32" s="185">
        <f t="shared" si="7"/>
        <v>0.60649810914161373</v>
      </c>
      <c r="O32" s="185">
        <f>IFERROR(M32-C32,"-")</f>
        <v>0.37067700536276371</v>
      </c>
    </row>
    <row r="33" spans="2:16" x14ac:dyDescent="0.25">
      <c r="B33" s="114" t="s">
        <v>75</v>
      </c>
      <c r="C33" s="184">
        <v>3.4526006711409396</v>
      </c>
      <c r="D33" s="185">
        <v>-0.18332379087047901</v>
      </c>
      <c r="E33" s="184">
        <v>4.125</v>
      </c>
      <c r="F33" s="185">
        <f t="shared" si="6"/>
        <v>0.6723993288590604</v>
      </c>
      <c r="G33" s="184">
        <v>2.7068155111633372</v>
      </c>
      <c r="H33" s="185">
        <f t="shared" si="6"/>
        <v>-1.4181844888366628</v>
      </c>
      <c r="I33" s="184">
        <v>3.3214643931795385</v>
      </c>
      <c r="J33" s="185">
        <f t="shared" si="6"/>
        <v>0.61464888201620127</v>
      </c>
      <c r="K33" s="184">
        <v>3.9745222929936306</v>
      </c>
      <c r="L33" s="185">
        <f t="shared" si="7"/>
        <v>0.65305789981409212</v>
      </c>
      <c r="M33" s="184">
        <v>4.0634615384615387</v>
      </c>
      <c r="N33" s="185">
        <f t="shared" si="7"/>
        <v>8.8939245467908101E-2</v>
      </c>
      <c r="O33" s="185">
        <f t="shared" si="8"/>
        <v>0.61086086732059908</v>
      </c>
    </row>
    <row r="34" spans="2:16" x14ac:dyDescent="0.25">
      <c r="B34" s="114" t="s">
        <v>77</v>
      </c>
      <c r="C34" s="184">
        <v>4.6321525885558579</v>
      </c>
      <c r="D34" s="185">
        <v>1.4365090241994221</v>
      </c>
      <c r="E34" s="184" t="s">
        <v>231</v>
      </c>
      <c r="F34" s="185" t="str">
        <f>IFERROR(E34-C34,"-")</f>
        <v>-</v>
      </c>
      <c r="G34" s="184">
        <v>3.1786809815950918</v>
      </c>
      <c r="H34" s="185" t="str">
        <f>IFERROR(G34-E34,"-")</f>
        <v>-</v>
      </c>
      <c r="I34" s="184">
        <v>3.5522642151855637</v>
      </c>
      <c r="J34" s="185">
        <f>IFERROR(I34-G34,"-")</f>
        <v>0.37358323359047185</v>
      </c>
      <c r="K34" s="184">
        <v>3.982905982905983</v>
      </c>
      <c r="L34" s="185">
        <f>IFERROR(K34-I34,"-")</f>
        <v>0.43064176772041929</v>
      </c>
      <c r="M34" s="184">
        <v>6.1038406827880509</v>
      </c>
      <c r="N34" s="185">
        <f>IFERROR(M34-K34,"-")</f>
        <v>2.120934699882068</v>
      </c>
      <c r="O34" s="185">
        <f t="shared" si="8"/>
        <v>1.471688094232193</v>
      </c>
    </row>
    <row r="35" spans="2:16" x14ac:dyDescent="0.25">
      <c r="B35" s="114" t="s">
        <v>79</v>
      </c>
      <c r="C35" s="184">
        <v>2.9461780704265674</v>
      </c>
      <c r="D35" s="185">
        <v>-0.26524537454950892</v>
      </c>
      <c r="E35" s="184" t="s">
        <v>231</v>
      </c>
      <c r="F35" s="185" t="str">
        <f t="shared" si="6"/>
        <v>-</v>
      </c>
      <c r="G35" s="184">
        <v>3.0007710100231302</v>
      </c>
      <c r="H35" s="185" t="str">
        <f t="shared" si="6"/>
        <v>-</v>
      </c>
      <c r="I35" s="184">
        <v>3.2111142139067299</v>
      </c>
      <c r="J35" s="185">
        <f t="shared" si="6"/>
        <v>0.21034320388359973</v>
      </c>
      <c r="K35" s="184">
        <v>3.585343228200371</v>
      </c>
      <c r="L35" s="185">
        <f t="shared" si="7"/>
        <v>0.37422901429364108</v>
      </c>
      <c r="M35" s="184">
        <v>4.1656030965582174</v>
      </c>
      <c r="N35" s="185">
        <f t="shared" si="7"/>
        <v>0.58025986835784638</v>
      </c>
      <c r="O35" s="185">
        <f>IFERROR(M35-C35,"-")</f>
        <v>1.2194250261316499</v>
      </c>
    </row>
    <row r="36" spans="2:16" x14ac:dyDescent="0.25">
      <c r="B36" s="114" t="s">
        <v>81</v>
      </c>
      <c r="C36" s="184">
        <v>3.3043478260869565</v>
      </c>
      <c r="D36" s="185">
        <v>0.3745642028370626</v>
      </c>
      <c r="E36" s="184" t="s">
        <v>231</v>
      </c>
      <c r="F36" s="185" t="str">
        <f t="shared" si="6"/>
        <v>-</v>
      </c>
      <c r="G36" s="184">
        <v>1.8985074626865672</v>
      </c>
      <c r="H36" s="185" t="str">
        <f t="shared" si="6"/>
        <v>-</v>
      </c>
      <c r="I36" s="184">
        <v>2.7494692144373674</v>
      </c>
      <c r="J36" s="185">
        <f t="shared" si="6"/>
        <v>0.85096175175080013</v>
      </c>
      <c r="K36" s="184">
        <v>2.8345461052129308</v>
      </c>
      <c r="L36" s="185">
        <f t="shared" si="7"/>
        <v>8.5076890775563463E-2</v>
      </c>
      <c r="M36" s="184">
        <v>4.0688060538116595</v>
      </c>
      <c r="N36" s="185">
        <f t="shared" si="7"/>
        <v>1.2342599485987287</v>
      </c>
      <c r="O36" s="185">
        <f t="shared" si="8"/>
        <v>0.76445822772470295</v>
      </c>
    </row>
    <row r="37" spans="2:16" x14ac:dyDescent="0.25">
      <c r="B37" s="114" t="s">
        <v>83</v>
      </c>
      <c r="C37" s="184">
        <v>4.0235638379793626</v>
      </c>
      <c r="D37" s="185">
        <v>-0.32698727505283998</v>
      </c>
      <c r="E37" s="184" t="s">
        <v>231</v>
      </c>
      <c r="F37" s="185" t="str">
        <f t="shared" si="6"/>
        <v>-</v>
      </c>
      <c r="G37" s="184">
        <v>2.3212735166425471</v>
      </c>
      <c r="H37" s="185" t="str">
        <f t="shared" si="6"/>
        <v>-</v>
      </c>
      <c r="I37" s="184">
        <v>3.3948813244361853</v>
      </c>
      <c r="J37" s="185">
        <f t="shared" si="6"/>
        <v>1.0736078077936382</v>
      </c>
      <c r="K37" s="184">
        <v>3.7118304688803603</v>
      </c>
      <c r="L37" s="185">
        <f t="shared" si="7"/>
        <v>0.31694914444417499</v>
      </c>
      <c r="M37" s="184">
        <v>4.9375448671931084</v>
      </c>
      <c r="N37" s="185">
        <f t="shared" si="7"/>
        <v>1.2257143983127481</v>
      </c>
      <c r="O37" s="185">
        <f>IFERROR(M37-C37,"-")</f>
        <v>0.9139810292137458</v>
      </c>
    </row>
    <row r="38" spans="2:16" x14ac:dyDescent="0.25">
      <c r="B38" s="114" t="s">
        <v>85</v>
      </c>
      <c r="C38" s="184">
        <v>4.4444972288202695</v>
      </c>
      <c r="D38" s="185">
        <v>-0.18457415025110979</v>
      </c>
      <c r="E38" s="184">
        <v>3.3576394777005256</v>
      </c>
      <c r="F38" s="185">
        <f t="shared" si="6"/>
        <v>-1.0868577511197439</v>
      </c>
      <c r="G38" s="184">
        <v>3.4103554868624419</v>
      </c>
      <c r="H38" s="185">
        <f t="shared" si="6"/>
        <v>5.2716009161916322E-2</v>
      </c>
      <c r="I38" s="184">
        <v>5.1111111111111107</v>
      </c>
      <c r="J38" s="185">
        <f t="shared" si="6"/>
        <v>1.7007556242486688</v>
      </c>
      <c r="K38" s="184">
        <v>5.7862292718096615</v>
      </c>
      <c r="L38" s="185">
        <f t="shared" si="7"/>
        <v>0.6751181606985508</v>
      </c>
      <c r="M38" s="184">
        <v>4.0212790039615163</v>
      </c>
      <c r="N38" s="185">
        <f t="shared" si="7"/>
        <v>-1.7649502678481452</v>
      </c>
      <c r="O38" s="185">
        <f>IFERROR(M38-C38,"-")</f>
        <v>-0.42321822485875327</v>
      </c>
    </row>
    <row r="39" spans="2:16" x14ac:dyDescent="0.25">
      <c r="B39" s="114" t="s">
        <v>87</v>
      </c>
      <c r="C39" s="184">
        <v>3.5973635908559989</v>
      </c>
      <c r="D39" s="185">
        <v>8.2233193627860857E-3</v>
      </c>
      <c r="E39" s="184">
        <v>2.9156934306569342</v>
      </c>
      <c r="F39" s="185">
        <f t="shared" si="6"/>
        <v>-0.68167016019906468</v>
      </c>
      <c r="G39" s="184">
        <v>3.8592896174863389</v>
      </c>
      <c r="H39" s="185">
        <f t="shared" si="6"/>
        <v>0.94359618682940472</v>
      </c>
      <c r="I39" s="184">
        <v>5.4221146085552867</v>
      </c>
      <c r="J39" s="185">
        <f t="shared" si="6"/>
        <v>1.5628249910689478</v>
      </c>
      <c r="K39" s="184">
        <v>3.1962110960757779</v>
      </c>
      <c r="L39" s="185">
        <f t="shared" si="7"/>
        <v>-2.2259035124795088</v>
      </c>
      <c r="M39" s="184">
        <v>3.7254203476774008</v>
      </c>
      <c r="N39" s="185">
        <f t="shared" si="7"/>
        <v>0.52920925160162291</v>
      </c>
      <c r="O39" s="185">
        <f t="shared" ref="O39:O42" si="9">IFERROR(M39-C39,"-")</f>
        <v>0.12805675682140194</v>
      </c>
    </row>
    <row r="40" spans="2:16" x14ac:dyDescent="0.25">
      <c r="B40" s="114" t="s">
        <v>89</v>
      </c>
      <c r="C40" s="184">
        <v>3.298528186614829</v>
      </c>
      <c r="D40" s="185">
        <v>-0.21357468781784883</v>
      </c>
      <c r="E40" s="184">
        <v>2.8420068557182923</v>
      </c>
      <c r="F40" s="185">
        <f t="shared" si="6"/>
        <v>-0.45652133089653679</v>
      </c>
      <c r="G40" s="184">
        <v>3.2298095863427445</v>
      </c>
      <c r="H40" s="185">
        <f t="shared" si="6"/>
        <v>0.38780273062445225</v>
      </c>
      <c r="I40" s="184">
        <v>4.0484003281378182</v>
      </c>
      <c r="J40" s="185">
        <f t="shared" si="6"/>
        <v>0.81859074179507374</v>
      </c>
      <c r="K40" s="184">
        <v>4.9653250773993811</v>
      </c>
      <c r="L40" s="185">
        <f t="shared" si="7"/>
        <v>0.91692474926156287</v>
      </c>
      <c r="M40" s="184">
        <v>3.7469455373783394</v>
      </c>
      <c r="N40" s="185">
        <f t="shared" si="7"/>
        <v>-1.2183795400210418</v>
      </c>
      <c r="O40" s="185">
        <f t="shared" si="9"/>
        <v>0.4484173507635103</v>
      </c>
    </row>
    <row r="41" spans="2:16" x14ac:dyDescent="0.25">
      <c r="B41" s="114" t="s">
        <v>91</v>
      </c>
      <c r="C41" s="184">
        <v>3.8372652864708714</v>
      </c>
      <c r="D41" s="185">
        <v>-0.99650954796621427</v>
      </c>
      <c r="E41" s="184">
        <v>3.1256072172102707</v>
      </c>
      <c r="F41" s="185">
        <f t="shared" si="6"/>
        <v>-0.71165806926060071</v>
      </c>
      <c r="G41" s="184">
        <v>3.1038039974210188</v>
      </c>
      <c r="H41" s="185">
        <f t="shared" si="6"/>
        <v>-2.1803219789251926E-2</v>
      </c>
      <c r="I41" s="184">
        <v>4.5678866587957501</v>
      </c>
      <c r="J41" s="185">
        <f t="shared" si="6"/>
        <v>1.4640826613747313</v>
      </c>
      <c r="K41" s="184">
        <v>3.7732156561780505</v>
      </c>
      <c r="L41" s="185">
        <f t="shared" si="7"/>
        <v>-0.79467100261769952</v>
      </c>
      <c r="M41" s="184" t="s">
        <v>231</v>
      </c>
      <c r="N41" s="185" t="str">
        <f t="shared" si="7"/>
        <v>-</v>
      </c>
      <c r="O41" s="185" t="str">
        <f t="shared" si="9"/>
        <v>-</v>
      </c>
    </row>
    <row r="42" spans="2:16" x14ac:dyDescent="0.25">
      <c r="B42" s="114" t="s">
        <v>93</v>
      </c>
      <c r="C42" s="184">
        <v>4.4061696658097684</v>
      </c>
      <c r="D42" s="185">
        <v>-0.24509936972322688</v>
      </c>
      <c r="E42" s="184">
        <v>13.531013615733738</v>
      </c>
      <c r="F42" s="185">
        <f t="shared" si="6"/>
        <v>9.1248439499239691</v>
      </c>
      <c r="G42" s="184">
        <v>4.0667433831990794</v>
      </c>
      <c r="H42" s="185">
        <f t="shared" si="6"/>
        <v>-9.464270232534659</v>
      </c>
      <c r="I42" s="184">
        <v>5.2474344355758271</v>
      </c>
      <c r="J42" s="185">
        <f t="shared" si="6"/>
        <v>1.1806910523767478</v>
      </c>
      <c r="K42" s="184">
        <v>4.1252729257641922</v>
      </c>
      <c r="L42" s="185">
        <f t="shared" si="7"/>
        <v>-1.1221615098116349</v>
      </c>
      <c r="M42" s="184" t="s">
        <v>231</v>
      </c>
      <c r="N42" s="185" t="str">
        <f t="shared" si="7"/>
        <v>-</v>
      </c>
      <c r="O42" s="185" t="str">
        <f t="shared" si="9"/>
        <v>-</v>
      </c>
    </row>
    <row r="43" spans="2:16" ht="15.75" x14ac:dyDescent="0.25">
      <c r="B43" s="117" t="s">
        <v>30</v>
      </c>
      <c r="C43" s="186">
        <v>3.780999427262314</v>
      </c>
      <c r="D43" s="187">
        <v>-0.37129901384458552</v>
      </c>
      <c r="E43" s="186">
        <v>3.489638693198204</v>
      </c>
      <c r="F43" s="187">
        <f t="shared" si="6"/>
        <v>-0.29136073406411001</v>
      </c>
      <c r="G43" s="186">
        <v>3.1831553342708374</v>
      </c>
      <c r="H43" s="187">
        <f t="shared" si="6"/>
        <v>-0.30648335892736656</v>
      </c>
      <c r="I43" s="186">
        <v>3.6835830115830115</v>
      </c>
      <c r="J43" s="187">
        <f t="shared" si="6"/>
        <v>0.50042767731217408</v>
      </c>
      <c r="K43" s="186">
        <v>3.6854550862581799</v>
      </c>
      <c r="L43" s="187">
        <f t="shared" si="7"/>
        <v>1.872074675168367E-3</v>
      </c>
      <c r="M43" s="186">
        <v>4.1992685338956166</v>
      </c>
      <c r="N43" s="187">
        <v>0.55891851673791271</v>
      </c>
      <c r="O43" s="187">
        <v>0.46030392716902746</v>
      </c>
    </row>
    <row r="44" spans="2:16" ht="6" customHeight="1" x14ac:dyDescent="0.25"/>
    <row r="45" spans="2:16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7" spans="2:16" x14ac:dyDescent="0.25">
      <c r="E47" s="120"/>
      <c r="G47" s="120"/>
      <c r="I47" s="120"/>
      <c r="K47" s="122"/>
    </row>
    <row r="48" spans="2:16" ht="48.75" customHeight="1" thickBot="1" x14ac:dyDescent="0.3">
      <c r="B48" s="267" t="s">
        <v>295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1" t="s">
        <v>98</v>
      </c>
    </row>
    <row r="49" spans="1:16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P49" s="1" t="s">
        <v>99</v>
      </c>
    </row>
    <row r="50" spans="1:16" ht="22.5" thickTop="1" thickBot="1" x14ac:dyDescent="0.3">
      <c r="B50" s="109"/>
      <c r="C50" s="292" t="s">
        <v>100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1:16" ht="22.5" thickTop="1" thickBot="1" x14ac:dyDescent="0.3">
      <c r="B51" s="109"/>
      <c r="C51" s="295">
        <f>2019</f>
        <v>2019</v>
      </c>
      <c r="D51" s="296"/>
      <c r="E51" s="297">
        <v>2020</v>
      </c>
      <c r="F51" s="296"/>
      <c r="G51" s="297">
        <v>2021</v>
      </c>
      <c r="H51" s="296"/>
      <c r="I51" s="297">
        <v>2022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CONCATENATE("dif ",RIGHT(2019,2),"/",RIGHT(2018,2))</f>
        <v>dif 19/18</v>
      </c>
      <c r="E52" s="113" t="s">
        <v>69</v>
      </c>
      <c r="F52" s="112" t="str">
        <f>CONCATENATE("dif ",RIGHT(E51,2),"/",RIGHT(C51,2))</f>
        <v>dif 20/19</v>
      </c>
      <c r="G52" s="113" t="s">
        <v>69</v>
      </c>
      <c r="H52" s="112" t="str">
        <f>CONCATENATE("dif ",RIGHT(G51,2),"/",RIGHT(E51,2))</f>
        <v>dif 21/20</v>
      </c>
      <c r="I52" s="113" t="s">
        <v>69</v>
      </c>
      <c r="J52" s="112" t="str">
        <f>CONCATENATE("dif ",RIGHT(I51,2),"/",RIGHT(G51,2))</f>
        <v>dif 22/21</v>
      </c>
      <c r="K52" s="113" t="s">
        <v>69</v>
      </c>
      <c r="L52" s="112" t="str">
        <f>CONCATENATE("dif ",RIGHT(K51,2),"/",RIGHT(I51,2))</f>
        <v>dif 23/22</v>
      </c>
      <c r="M52" s="113" t="s">
        <v>69</v>
      </c>
      <c r="N52" s="112" t="str">
        <f>CONCATENATE("dif ",RIGHT(M51,2),"/",RIGHT(K51,2))</f>
        <v>dif 24/23</v>
      </c>
      <c r="O52" s="112" t="str">
        <f>CONCATENATE("dif ",RIGHT(M51,2),"/",RIGHT(C51,2))</f>
        <v>dif 24/19</v>
      </c>
    </row>
    <row r="53" spans="1:16" x14ac:dyDescent="0.25">
      <c r="A53" s="1">
        <v>1</v>
      </c>
      <c r="B53" s="114" t="s">
        <v>71</v>
      </c>
      <c r="C53" s="184">
        <v>5.4530154277699863</v>
      </c>
      <c r="D53" s="185">
        <v>-0.27066878275632966</v>
      </c>
      <c r="E53" s="184">
        <v>5.4175615919140876</v>
      </c>
      <c r="F53" s="185">
        <f t="shared" ref="F53:J65" si="10">IFERROR(E53-C53,"-")</f>
        <v>-3.5453835855898674E-2</v>
      </c>
      <c r="G53" s="184">
        <v>6.875</v>
      </c>
      <c r="H53" s="185">
        <f t="shared" si="10"/>
        <v>1.4574384080859124</v>
      </c>
      <c r="I53" s="184">
        <v>5.7173366834170851</v>
      </c>
      <c r="J53" s="185">
        <f t="shared" si="10"/>
        <v>-1.1576633165829149</v>
      </c>
      <c r="K53" s="184">
        <v>6.9343065693430654</v>
      </c>
      <c r="L53" s="185">
        <f t="shared" ref="L53:N65" si="11">IFERROR(K53-I53,"-")</f>
        <v>1.2169698859259803</v>
      </c>
      <c r="M53" s="184">
        <v>5.8929313929313931</v>
      </c>
      <c r="N53" s="185">
        <f t="shared" si="11"/>
        <v>-1.0413751764116723</v>
      </c>
      <c r="O53" s="185">
        <f t="shared" ref="O53:O58" si="12">IFERROR(M53-C53,"-")</f>
        <v>0.43991596516140685</v>
      </c>
    </row>
    <row r="54" spans="1:16" x14ac:dyDescent="0.25">
      <c r="A54" s="1">
        <v>2</v>
      </c>
      <c r="B54" s="114" t="s">
        <v>73</v>
      </c>
      <c r="C54" s="184">
        <v>3.8903225806451611</v>
      </c>
      <c r="D54" s="185">
        <v>-0.88812053312729367</v>
      </c>
      <c r="E54" s="184">
        <v>3.8131021194605008</v>
      </c>
      <c r="F54" s="185">
        <f t="shared" si="10"/>
        <v>-7.7220461184660305E-2</v>
      </c>
      <c r="G54" s="184">
        <v>6.2777777777777777</v>
      </c>
      <c r="H54" s="185">
        <f t="shared" si="10"/>
        <v>2.4646756583172769</v>
      </c>
      <c r="I54" s="184">
        <v>4.3866213151927438</v>
      </c>
      <c r="J54" s="185">
        <f t="shared" si="10"/>
        <v>-1.8911564625850339</v>
      </c>
      <c r="K54" s="184">
        <v>4.2623456790123457</v>
      </c>
      <c r="L54" s="185">
        <f t="shared" si="11"/>
        <v>-0.12427563618039805</v>
      </c>
      <c r="M54" s="184">
        <v>4.3759946949602124</v>
      </c>
      <c r="N54" s="185">
        <f t="shared" si="11"/>
        <v>0.11364901594786669</v>
      </c>
      <c r="O54" s="185">
        <f>IFERROR(M54-C54,"-")</f>
        <v>0.48567211431505131</v>
      </c>
    </row>
    <row r="55" spans="1:16" x14ac:dyDescent="0.25">
      <c r="A55" s="1">
        <v>3</v>
      </c>
      <c r="B55" s="114" t="s">
        <v>75</v>
      </c>
      <c r="C55" s="184">
        <v>4.5372340425531918</v>
      </c>
      <c r="D55" s="185">
        <v>-0.44777064348242224</v>
      </c>
      <c r="E55" s="184">
        <v>5.359154929577465</v>
      </c>
      <c r="F55" s="185">
        <f t="shared" si="10"/>
        <v>0.82192088702427313</v>
      </c>
      <c r="G55" s="184">
        <v>7.24</v>
      </c>
      <c r="H55" s="185">
        <f t="shared" si="10"/>
        <v>1.8808450704225352</v>
      </c>
      <c r="I55" s="184">
        <v>3.9177545691906004</v>
      </c>
      <c r="J55" s="185">
        <f t="shared" si="10"/>
        <v>-3.3222454308093998</v>
      </c>
      <c r="K55" s="184">
        <v>4.0708661417322833</v>
      </c>
      <c r="L55" s="185">
        <f t="shared" si="11"/>
        <v>0.15311157254168295</v>
      </c>
      <c r="M55" s="184">
        <v>4.780533168009919</v>
      </c>
      <c r="N55" s="185">
        <f t="shared" si="11"/>
        <v>0.70966702627763567</v>
      </c>
      <c r="O55" s="185">
        <f t="shared" si="12"/>
        <v>0.24329912545672716</v>
      </c>
    </row>
    <row r="56" spans="1:16" x14ac:dyDescent="0.25">
      <c r="A56" s="1">
        <v>4</v>
      </c>
      <c r="B56" s="114" t="s">
        <v>77</v>
      </c>
      <c r="C56" s="184">
        <v>5.4481132075471699</v>
      </c>
      <c r="D56" s="185">
        <v>1.0298801248404033</v>
      </c>
      <c r="E56" s="184" t="s">
        <v>231</v>
      </c>
      <c r="F56" s="185" t="str">
        <f>IFERROR(E56-C56,"-")</f>
        <v>-</v>
      </c>
      <c r="G56" s="184">
        <v>19.470588235294116</v>
      </c>
      <c r="H56" s="185" t="str">
        <f>IFERROR(G56-E56,"-")</f>
        <v>-</v>
      </c>
      <c r="I56" s="184">
        <v>4.6966292134831464</v>
      </c>
      <c r="J56" s="185">
        <f>IFERROR(I56-G56,"-")</f>
        <v>-14.77395902181097</v>
      </c>
      <c r="K56" s="184">
        <v>4.6390532544378695</v>
      </c>
      <c r="L56" s="185">
        <f>IFERROR(K56-I56,"-")</f>
        <v>-5.7575959045276903E-2</v>
      </c>
      <c r="M56" s="184">
        <v>6.2548842801322513</v>
      </c>
      <c r="N56" s="185">
        <f>IFERROR(M56-K56,"-")</f>
        <v>1.6158310256943818</v>
      </c>
      <c r="O56" s="185">
        <f t="shared" si="12"/>
        <v>0.80677107258508141</v>
      </c>
    </row>
    <row r="57" spans="1:16" x14ac:dyDescent="0.25">
      <c r="A57" s="1">
        <v>5</v>
      </c>
      <c r="B57" s="114" t="s">
        <v>79</v>
      </c>
      <c r="C57" s="184">
        <v>4.2421940928270043</v>
      </c>
      <c r="D57" s="185">
        <v>-0.39673720488291941</v>
      </c>
      <c r="E57" s="184" t="s">
        <v>231</v>
      </c>
      <c r="F57" s="185" t="str">
        <f t="shared" si="10"/>
        <v>-</v>
      </c>
      <c r="G57" s="184">
        <v>2.2325581395348837</v>
      </c>
      <c r="H57" s="185" t="str">
        <f t="shared" si="10"/>
        <v>-</v>
      </c>
      <c r="I57" s="184">
        <v>4.0926966292134832</v>
      </c>
      <c r="J57" s="185">
        <f t="shared" si="10"/>
        <v>1.8601384896785995</v>
      </c>
      <c r="K57" s="184">
        <v>3.8256189451022604</v>
      </c>
      <c r="L57" s="185">
        <f t="shared" si="11"/>
        <v>-0.26707768411122279</v>
      </c>
      <c r="M57" s="184">
        <v>6.3711133400200604</v>
      </c>
      <c r="N57" s="185">
        <f t="shared" si="11"/>
        <v>2.5454943949177999</v>
      </c>
      <c r="O57" s="185">
        <f t="shared" si="12"/>
        <v>2.128919247193056</v>
      </c>
    </row>
    <row r="58" spans="1:16" x14ac:dyDescent="0.25">
      <c r="A58" s="1">
        <v>6</v>
      </c>
      <c r="B58" s="114" t="s">
        <v>81</v>
      </c>
      <c r="C58" s="184">
        <v>4.1724137931034484</v>
      </c>
      <c r="D58" s="185">
        <v>0.56081158315869706</v>
      </c>
      <c r="E58" s="184" t="s">
        <v>231</v>
      </c>
      <c r="F58" s="185" t="str">
        <f t="shared" si="10"/>
        <v>-</v>
      </c>
      <c r="G58" s="184">
        <v>5.9526066350710902</v>
      </c>
      <c r="H58" s="185" t="str">
        <f t="shared" si="10"/>
        <v>-</v>
      </c>
      <c r="I58" s="184">
        <v>4.3195876288659791</v>
      </c>
      <c r="J58" s="185">
        <f t="shared" si="10"/>
        <v>-1.6330190062051111</v>
      </c>
      <c r="K58" s="184">
        <v>4.8683574879227054</v>
      </c>
      <c r="L58" s="185">
        <f t="shared" si="11"/>
        <v>0.54876985905672626</v>
      </c>
      <c r="M58" s="184">
        <v>5.9084321475625821</v>
      </c>
      <c r="N58" s="185">
        <f t="shared" si="11"/>
        <v>1.0400746596398767</v>
      </c>
      <c r="O58" s="185">
        <f t="shared" si="12"/>
        <v>1.7360183544591337</v>
      </c>
    </row>
    <row r="59" spans="1:16" x14ac:dyDescent="0.25">
      <c r="A59" s="1">
        <v>7</v>
      </c>
      <c r="B59" s="114" t="s">
        <v>83</v>
      </c>
      <c r="C59" s="184">
        <v>5.0078605604921398</v>
      </c>
      <c r="D59" s="185">
        <v>0.34524942338404419</v>
      </c>
      <c r="E59" s="184" t="s">
        <v>231</v>
      </c>
      <c r="F59" s="185" t="str">
        <f t="shared" si="10"/>
        <v>-</v>
      </c>
      <c r="G59" s="184">
        <v>3.0642201834862384</v>
      </c>
      <c r="H59" s="185" t="str">
        <f t="shared" si="10"/>
        <v>-</v>
      </c>
      <c r="I59" s="184">
        <v>6.3602875112309079</v>
      </c>
      <c r="J59" s="185">
        <f t="shared" si="10"/>
        <v>3.2960673277446695</v>
      </c>
      <c r="K59" s="184">
        <v>6.7743399339933994</v>
      </c>
      <c r="L59" s="185">
        <f t="shared" si="11"/>
        <v>0.41405242276249155</v>
      </c>
      <c r="M59" s="184">
        <v>6.2042961608775133</v>
      </c>
      <c r="N59" s="185">
        <f t="shared" si="11"/>
        <v>-0.57004377311588605</v>
      </c>
      <c r="O59" s="185">
        <f>IFERROR(M59-C59,"-")</f>
        <v>1.1964356003853736</v>
      </c>
    </row>
    <row r="60" spans="1:16" x14ac:dyDescent="0.25">
      <c r="A60" s="1">
        <v>8</v>
      </c>
      <c r="B60" s="114" t="s">
        <v>85</v>
      </c>
      <c r="C60" s="184">
        <v>5.469483568075117</v>
      </c>
      <c r="D60" s="185">
        <v>-0.45494336602230412</v>
      </c>
      <c r="E60" s="184">
        <v>2.8794204322200394</v>
      </c>
      <c r="F60" s="185">
        <f t="shared" si="10"/>
        <v>-2.5900631358550776</v>
      </c>
      <c r="G60" s="184">
        <v>5.4540229885057467</v>
      </c>
      <c r="H60" s="185">
        <f t="shared" si="10"/>
        <v>2.5746025562857073</v>
      </c>
      <c r="I60" s="184">
        <v>7.6011342155009451</v>
      </c>
      <c r="J60" s="185">
        <f t="shared" si="10"/>
        <v>2.1471112269951984</v>
      </c>
      <c r="K60" s="184">
        <v>6.1051990251827783</v>
      </c>
      <c r="L60" s="185">
        <f t="shared" si="11"/>
        <v>-1.4959351903181668</v>
      </c>
      <c r="M60" s="184">
        <v>5.8572443181818183</v>
      </c>
      <c r="N60" s="185">
        <f t="shared" si="11"/>
        <v>-0.24795470700096001</v>
      </c>
      <c r="O60" s="185">
        <f>IFERROR(M60-C60,"-")</f>
        <v>0.3877607501067013</v>
      </c>
    </row>
    <row r="61" spans="1:16" x14ac:dyDescent="0.25">
      <c r="A61" s="1">
        <v>9</v>
      </c>
      <c r="B61" s="114" t="s">
        <v>87</v>
      </c>
      <c r="C61" s="184">
        <v>4.3235867446393765</v>
      </c>
      <c r="D61" s="185">
        <v>-0.28576998050682256</v>
      </c>
      <c r="E61" s="184">
        <v>3.4508009153318078</v>
      </c>
      <c r="F61" s="185">
        <f t="shared" si="10"/>
        <v>-0.87278582930756876</v>
      </c>
      <c r="G61" s="184">
        <v>6.2024390243902436</v>
      </c>
      <c r="H61" s="185">
        <f t="shared" si="10"/>
        <v>2.7516381090584359</v>
      </c>
      <c r="I61" s="184">
        <v>5.7415036045314105</v>
      </c>
      <c r="J61" s="185">
        <f t="shared" si="10"/>
        <v>-0.46093541985883313</v>
      </c>
      <c r="K61" s="184">
        <v>5.4869009584664541</v>
      </c>
      <c r="L61" s="185">
        <f t="shared" si="11"/>
        <v>-0.25460264606495642</v>
      </c>
      <c r="M61" s="184">
        <v>5.5717141429285357</v>
      </c>
      <c r="N61" s="185">
        <f t="shared" si="11"/>
        <v>8.4813184462081637E-2</v>
      </c>
      <c r="O61" s="185">
        <f t="shared" ref="O61:O64" si="13">IFERROR(M61-C61,"-")</f>
        <v>1.2481273982891592</v>
      </c>
    </row>
    <row r="62" spans="1:16" x14ac:dyDescent="0.25">
      <c r="A62" s="1">
        <v>10</v>
      </c>
      <c r="B62" s="114" t="s">
        <v>89</v>
      </c>
      <c r="C62" s="184">
        <v>4.0677506775067753</v>
      </c>
      <c r="D62" s="185">
        <v>-0.49002912231124096</v>
      </c>
      <c r="E62" s="184">
        <v>3.4426386233269599</v>
      </c>
      <c r="F62" s="185">
        <f t="shared" si="10"/>
        <v>-0.62511205417981541</v>
      </c>
      <c r="G62" s="184">
        <v>4.4868004223864837</v>
      </c>
      <c r="H62" s="185">
        <f t="shared" si="10"/>
        <v>1.0441617990595238</v>
      </c>
      <c r="I62" s="184">
        <v>4.4811946902654869</v>
      </c>
      <c r="J62" s="185">
        <f t="shared" si="10"/>
        <v>-5.6057321209967981E-3</v>
      </c>
      <c r="K62" s="184">
        <v>5.1779999999999999</v>
      </c>
      <c r="L62" s="185">
        <f t="shared" si="11"/>
        <v>0.69680530973451305</v>
      </c>
      <c r="M62" s="184">
        <v>5.2609383236689506</v>
      </c>
      <c r="N62" s="185">
        <f t="shared" si="11"/>
        <v>8.2938323668950709E-2</v>
      </c>
      <c r="O62" s="185">
        <f t="shared" si="13"/>
        <v>1.1931876461621753</v>
      </c>
    </row>
    <row r="63" spans="1:16" x14ac:dyDescent="0.25">
      <c r="A63" s="1">
        <v>11</v>
      </c>
      <c r="B63" s="114" t="s">
        <v>91</v>
      </c>
      <c r="C63" s="184">
        <v>4.7690721649484535</v>
      </c>
      <c r="D63" s="185">
        <v>-1.7908123949361068</v>
      </c>
      <c r="E63" s="184">
        <v>3.7736842105263158</v>
      </c>
      <c r="F63" s="185">
        <f t="shared" si="10"/>
        <v>-0.99538795442213779</v>
      </c>
      <c r="G63" s="184">
        <v>4.4462962962962962</v>
      </c>
      <c r="H63" s="185">
        <f t="shared" si="10"/>
        <v>0.67261208576998044</v>
      </c>
      <c r="I63" s="184">
        <v>5.1796322489391793</v>
      </c>
      <c r="J63" s="185">
        <f t="shared" si="10"/>
        <v>0.73333595264288309</v>
      </c>
      <c r="K63" s="184">
        <v>5.3680851063829786</v>
      </c>
      <c r="L63" s="185">
        <f t="shared" si="11"/>
        <v>0.18845285744379936</v>
      </c>
      <c r="M63" s="184" t="s">
        <v>231</v>
      </c>
      <c r="N63" s="185" t="str">
        <f t="shared" si="11"/>
        <v>-</v>
      </c>
      <c r="O63" s="185" t="str">
        <f t="shared" si="13"/>
        <v>-</v>
      </c>
    </row>
    <row r="64" spans="1:16" x14ac:dyDescent="0.25">
      <c r="A64" s="1">
        <v>12</v>
      </c>
      <c r="B64" s="114" t="s">
        <v>93</v>
      </c>
      <c r="C64" s="184">
        <v>5.0255524861878449</v>
      </c>
      <c r="D64" s="185">
        <v>-0.56612336577780376</v>
      </c>
      <c r="E64" s="184">
        <v>24.523510971786834</v>
      </c>
      <c r="F64" s="185">
        <f t="shared" si="10"/>
        <v>19.497958485598989</v>
      </c>
      <c r="G64" s="184">
        <v>4.3074670571010252</v>
      </c>
      <c r="H64" s="185">
        <f t="shared" si="10"/>
        <v>-20.216043914685809</v>
      </c>
      <c r="I64" s="184">
        <v>4.8375499334221042</v>
      </c>
      <c r="J64" s="185">
        <f t="shared" si="10"/>
        <v>0.53008287632107898</v>
      </c>
      <c r="K64" s="184">
        <v>4.6484089723526347</v>
      </c>
      <c r="L64" s="185">
        <f t="shared" si="11"/>
        <v>-0.18914096106946943</v>
      </c>
      <c r="M64" s="184" t="s">
        <v>231</v>
      </c>
      <c r="N64" s="185" t="str">
        <f t="shared" si="11"/>
        <v>-</v>
      </c>
      <c r="O64" s="185" t="str">
        <f t="shared" si="13"/>
        <v>-</v>
      </c>
    </row>
    <row r="65" spans="1:16" ht="15.75" x14ac:dyDescent="0.25">
      <c r="B65" s="117" t="s">
        <v>30</v>
      </c>
      <c r="C65" s="186">
        <v>4.7225877192982457</v>
      </c>
      <c r="D65" s="187">
        <v>-0.19750834716936438</v>
      </c>
      <c r="E65" s="186">
        <v>3.9917877859610247</v>
      </c>
      <c r="F65" s="187">
        <f t="shared" si="10"/>
        <v>-0.73079993333722104</v>
      </c>
      <c r="G65" s="186">
        <v>5.1492411467116357</v>
      </c>
      <c r="H65" s="187">
        <f t="shared" si="10"/>
        <v>1.157453360750611</v>
      </c>
      <c r="I65" s="186">
        <v>5.1497178267124042</v>
      </c>
      <c r="J65" s="187">
        <f t="shared" si="10"/>
        <v>4.7668000076850348E-4</v>
      </c>
      <c r="K65" s="186">
        <v>5.4369234853009489</v>
      </c>
      <c r="L65" s="187">
        <f t="shared" si="11"/>
        <v>0.28720565858854474</v>
      </c>
      <c r="M65" s="186">
        <v>5.7334543987086359</v>
      </c>
      <c r="N65" s="187">
        <v>0.16745374361528498</v>
      </c>
      <c r="O65" s="187">
        <v>1.0397768559812546</v>
      </c>
    </row>
    <row r="66" spans="1:16" ht="6" customHeight="1" x14ac:dyDescent="0.25"/>
    <row r="67" spans="1:16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70" spans="1:16" ht="48.75" customHeight="1" thickBot="1" x14ac:dyDescent="0.3">
      <c r="B70" s="267" t="s">
        <v>296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1" t="s">
        <v>101</v>
      </c>
    </row>
    <row r="71" spans="1:16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P71" s="1" t="s">
        <v>102</v>
      </c>
    </row>
    <row r="72" spans="1:16" ht="22.5" thickTop="1" thickBot="1" x14ac:dyDescent="0.3">
      <c r="B72" s="109"/>
      <c r="C72" s="292" t="s">
        <v>103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1:16" ht="22.5" thickTop="1" thickBot="1" x14ac:dyDescent="0.3">
      <c r="B73" s="109"/>
      <c r="C73" s="295">
        <f>2019</f>
        <v>2019</v>
      </c>
      <c r="D73" s="296"/>
      <c r="E73" s="297">
        <v>2020</v>
      </c>
      <c r="F73" s="296"/>
      <c r="G73" s="297">
        <v>2021</v>
      </c>
      <c r="H73" s="296"/>
      <c r="I73" s="297">
        <v>2022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CONCATENATE("dif ",RIGHT(2019,2),"/",RIGHT(2018,2))</f>
        <v>dif 19/18</v>
      </c>
      <c r="E74" s="113" t="s">
        <v>69</v>
      </c>
      <c r="F74" s="112" t="str">
        <f>CONCATENATE("dif ",RIGHT(E73,2),"/",RIGHT(C73,2))</f>
        <v>dif 20/19</v>
      </c>
      <c r="G74" s="113" t="s">
        <v>69</v>
      </c>
      <c r="H74" s="112" t="str">
        <f>CONCATENATE("dif ",RIGHT(G73,2),"/",RIGHT(E73,2))</f>
        <v>dif 21/20</v>
      </c>
      <c r="I74" s="113" t="s">
        <v>69</v>
      </c>
      <c r="J74" s="112" t="str">
        <f>CONCATENATE("dif ",RIGHT(I73,2),"/",RIGHT(G73,2))</f>
        <v>dif 22/21</v>
      </c>
      <c r="K74" s="113" t="s">
        <v>69</v>
      </c>
      <c r="L74" s="112" t="str">
        <f>CONCATENATE("dif ",RIGHT(K73,2),"/",RIGHT(I73,2))</f>
        <v>dif 23/22</v>
      </c>
      <c r="M74" s="113" t="s">
        <v>69</v>
      </c>
      <c r="N74" s="112" t="str">
        <f>CONCATENATE("dif ",RIGHT(M73,2),"/",RIGHT(K73,2))</f>
        <v>dif 24/23</v>
      </c>
      <c r="O74" s="112" t="str">
        <f>CONCATENATE("dif ",RIGHT(M73,2),"/",RIGHT(C73,2))</f>
        <v>dif 24/19</v>
      </c>
    </row>
    <row r="75" spans="1:16" x14ac:dyDescent="0.25">
      <c r="A75" s="1">
        <v>1</v>
      </c>
      <c r="B75" s="114" t="s">
        <v>71</v>
      </c>
      <c r="C75" s="184">
        <v>3.0957854406130267</v>
      </c>
      <c r="D75" s="185">
        <v>-16.101064953087761</v>
      </c>
      <c r="E75" s="184">
        <v>3.1632911392405063</v>
      </c>
      <c r="F75" s="185">
        <f t="shared" ref="F75:J77" si="14">IFERROR(E75-C75,"-")</f>
        <v>6.7505698627479571E-2</v>
      </c>
      <c r="G75" s="184">
        <v>5.5889679715302494</v>
      </c>
      <c r="H75" s="185">
        <f t="shared" si="14"/>
        <v>2.4256768322897431</v>
      </c>
      <c r="I75" s="184">
        <v>4.8436724565756828</v>
      </c>
      <c r="J75" s="185">
        <f t="shared" si="14"/>
        <v>-0.74529551495456658</v>
      </c>
      <c r="K75" s="184">
        <v>3.9419383653416702</v>
      </c>
      <c r="L75" s="185">
        <f t="shared" ref="L75:L77" si="15">IFERROR(K75-I75,"-")</f>
        <v>-0.9017340912340126</v>
      </c>
      <c r="M75" s="184">
        <v>3.4681545998911267</v>
      </c>
      <c r="N75" s="185">
        <f t="shared" ref="N75:N77" si="16">IFERROR(M75-K75,"-")</f>
        <v>-0.47378376545054346</v>
      </c>
      <c r="O75" s="185">
        <f t="shared" ref="O75" si="17">IFERROR(M75-C75,"-")</f>
        <v>0.37236915927809999</v>
      </c>
    </row>
    <row r="76" spans="1:16" x14ac:dyDescent="0.25">
      <c r="A76" s="1">
        <v>2</v>
      </c>
      <c r="B76" s="114" t="s">
        <v>73</v>
      </c>
      <c r="C76" s="184">
        <v>2.6252019386106622</v>
      </c>
      <c r="D76" s="185">
        <v>-12.326410964615144</v>
      </c>
      <c r="E76" s="184">
        <v>2.2825305535585909</v>
      </c>
      <c r="F76" s="185">
        <f t="shared" si="14"/>
        <v>-0.34267138505207129</v>
      </c>
      <c r="G76" s="184">
        <v>2.5546975546975546</v>
      </c>
      <c r="H76" s="185">
        <f t="shared" si="14"/>
        <v>0.27216700113896364</v>
      </c>
      <c r="I76" s="184">
        <v>2.7757188498402554</v>
      </c>
      <c r="J76" s="185">
        <f t="shared" si="14"/>
        <v>0.22102129514270086</v>
      </c>
      <c r="K76" s="184">
        <v>3.0188391038696536</v>
      </c>
      <c r="L76" s="185">
        <f t="shared" si="15"/>
        <v>0.24312025402939819</v>
      </c>
      <c r="M76" s="184">
        <v>3.3952180028129395</v>
      </c>
      <c r="N76" s="185">
        <f t="shared" si="16"/>
        <v>0.37637889894328591</v>
      </c>
      <c r="O76" s="185">
        <f>IFERROR(M76-C76,"-")</f>
        <v>0.77001606420227731</v>
      </c>
    </row>
    <row r="77" spans="1:16" x14ac:dyDescent="0.25">
      <c r="A77" s="1">
        <v>3</v>
      </c>
      <c r="B77" s="114" t="s">
        <v>75</v>
      </c>
      <c r="C77" s="184">
        <v>2.4785031847133756</v>
      </c>
      <c r="D77" s="185">
        <v>3.2222192977838571E-2</v>
      </c>
      <c r="E77" s="184">
        <v>1.9878048780487805</v>
      </c>
      <c r="F77" s="185">
        <f t="shared" si="14"/>
        <v>-0.49069830666459513</v>
      </c>
      <c r="G77" s="184">
        <v>2.6392367322599881</v>
      </c>
      <c r="H77" s="185">
        <f t="shared" si="14"/>
        <v>0.65143185421120764</v>
      </c>
      <c r="I77" s="184">
        <v>2.949511400651466</v>
      </c>
      <c r="J77" s="185">
        <f t="shared" si="14"/>
        <v>0.31027466839147788</v>
      </c>
      <c r="K77" s="184">
        <v>3.5666666666666669</v>
      </c>
      <c r="L77" s="185">
        <f t="shared" si="15"/>
        <v>0.61715526601520088</v>
      </c>
      <c r="M77" s="184">
        <v>1.5867237687366167</v>
      </c>
      <c r="N77" s="185">
        <f t="shared" si="16"/>
        <v>-1.9799428979300502</v>
      </c>
      <c r="O77" s="185">
        <f t="shared" ref="O77:O80" si="18">IFERROR(M77-C77,"-")</f>
        <v>-0.89177941597675892</v>
      </c>
    </row>
    <row r="78" spans="1:16" x14ac:dyDescent="0.25">
      <c r="A78" s="1">
        <v>4</v>
      </c>
      <c r="B78" s="114" t="s">
        <v>77</v>
      </c>
      <c r="C78" s="184">
        <v>2.5122549019607843</v>
      </c>
      <c r="D78" s="185">
        <v>0.20698453919555515</v>
      </c>
      <c r="E78" s="184" t="s">
        <v>231</v>
      </c>
      <c r="F78" s="185" t="str">
        <f>IFERROR(E78-C78,"-")</f>
        <v>-</v>
      </c>
      <c r="G78" s="184">
        <v>2.9634809634809636</v>
      </c>
      <c r="H78" s="185" t="str">
        <f>IFERROR(G78-E78,"-")</f>
        <v>-</v>
      </c>
      <c r="I78" s="184">
        <v>3.1860674157303372</v>
      </c>
      <c r="J78" s="185">
        <f>IFERROR(I78-G78,"-")</f>
        <v>0.22258645224937368</v>
      </c>
      <c r="K78" s="184">
        <v>2.2769230769230768</v>
      </c>
      <c r="L78" s="185">
        <f>IFERROR(K78-I78,"-")</f>
        <v>-0.90914433880726042</v>
      </c>
      <c r="M78" s="184">
        <v>3.4308510638297873</v>
      </c>
      <c r="N78" s="185">
        <f>IFERROR(M78-K78,"-")</f>
        <v>1.1539279869067105</v>
      </c>
      <c r="O78" s="185">
        <f t="shared" si="18"/>
        <v>0.91859616186900306</v>
      </c>
    </row>
    <row r="79" spans="1:16" x14ac:dyDescent="0.25">
      <c r="A79" s="1">
        <v>5</v>
      </c>
      <c r="B79" s="114" t="s">
        <v>79</v>
      </c>
      <c r="C79" s="184">
        <v>2.2807625649913343</v>
      </c>
      <c r="D79" s="185">
        <v>-1.1272833238753943E-2</v>
      </c>
      <c r="E79" s="184" t="s">
        <v>231</v>
      </c>
      <c r="F79" s="185" t="str">
        <f t="shared" ref="F79:J87" si="19">IFERROR(E79-C79,"-")</f>
        <v>-</v>
      </c>
      <c r="G79" s="184">
        <v>3.0271132376395533</v>
      </c>
      <c r="H79" s="185" t="str">
        <f t="shared" si="19"/>
        <v>-</v>
      </c>
      <c r="I79" s="184">
        <v>2.9923318229348204</v>
      </c>
      <c r="J79" s="185">
        <f t="shared" si="19"/>
        <v>-3.4781414704732949E-2</v>
      </c>
      <c r="K79" s="184">
        <v>2.087248322147651</v>
      </c>
      <c r="L79" s="185">
        <f t="shared" ref="L79:L87" si="20">IFERROR(K79-I79,"-")</f>
        <v>-0.90508350078716937</v>
      </c>
      <c r="M79" s="184">
        <v>3.5842696629213484</v>
      </c>
      <c r="N79" s="185">
        <f t="shared" ref="N79:N86" si="21">IFERROR(M79-K79,"-")</f>
        <v>1.4970213407736974</v>
      </c>
      <c r="O79" s="185">
        <f t="shared" si="18"/>
        <v>1.3035070979300141</v>
      </c>
    </row>
    <row r="80" spans="1:16" x14ac:dyDescent="0.25">
      <c r="A80" s="1">
        <v>6</v>
      </c>
      <c r="B80" s="114" t="s">
        <v>81</v>
      </c>
      <c r="C80" s="184">
        <v>2.7721476510067116</v>
      </c>
      <c r="D80" s="185">
        <v>0.26732671436759325</v>
      </c>
      <c r="E80" s="184" t="s">
        <v>231</v>
      </c>
      <c r="F80" s="185" t="str">
        <f t="shared" si="19"/>
        <v>-</v>
      </c>
      <c r="G80" s="184">
        <v>1.4230127848804892</v>
      </c>
      <c r="H80" s="185" t="str">
        <f t="shared" si="19"/>
        <v>-</v>
      </c>
      <c r="I80" s="184">
        <v>2.6085145765849145</v>
      </c>
      <c r="J80" s="185">
        <f t="shared" si="19"/>
        <v>1.1855017917044253</v>
      </c>
      <c r="K80" s="184">
        <v>2.3338784004756952</v>
      </c>
      <c r="L80" s="185">
        <f t="shared" si="20"/>
        <v>-0.27463617610921931</v>
      </c>
      <c r="M80" s="184">
        <v>3.5717337130651479</v>
      </c>
      <c r="N80" s="185">
        <f t="shared" si="21"/>
        <v>1.2378553125894527</v>
      </c>
      <c r="O80" s="185">
        <f t="shared" si="18"/>
        <v>0.7995860620584363</v>
      </c>
    </row>
    <row r="81" spans="1:16" x14ac:dyDescent="0.25">
      <c r="A81" s="1">
        <v>7</v>
      </c>
      <c r="B81" s="114" t="s">
        <v>83</v>
      </c>
      <c r="C81" s="184">
        <v>3.2161480235492008</v>
      </c>
      <c r="D81" s="185">
        <v>-0.86658290014557826</v>
      </c>
      <c r="E81" s="184" t="s">
        <v>231</v>
      </c>
      <c r="F81" s="185" t="str">
        <f t="shared" si="19"/>
        <v>-</v>
      </c>
      <c r="G81" s="184">
        <v>2.2800407331975561</v>
      </c>
      <c r="H81" s="185" t="str">
        <f t="shared" si="19"/>
        <v>-</v>
      </c>
      <c r="I81" s="184">
        <v>3.087171359313817</v>
      </c>
      <c r="J81" s="185">
        <f t="shared" si="19"/>
        <v>0.80713062611626096</v>
      </c>
      <c r="K81" s="184">
        <v>2.9354737502614516</v>
      </c>
      <c r="L81" s="185">
        <f t="shared" si="20"/>
        <v>-0.1516976090523654</v>
      </c>
      <c r="M81" s="184">
        <v>3.5454545454545454</v>
      </c>
      <c r="N81" s="185">
        <f t="shared" si="21"/>
        <v>0.60998079519309378</v>
      </c>
      <c r="O81" s="185">
        <f>IFERROR(M81-C81,"-")</f>
        <v>0.3293065219053446</v>
      </c>
    </row>
    <row r="82" spans="1:16" x14ac:dyDescent="0.25">
      <c r="A82" s="1">
        <v>8</v>
      </c>
      <c r="B82" s="114" t="s">
        <v>85</v>
      </c>
      <c r="C82" s="184">
        <v>3.6441060349689791</v>
      </c>
      <c r="D82" s="185">
        <v>0.22866979335824089</v>
      </c>
      <c r="E82" s="184">
        <v>4.4246575342465757</v>
      </c>
      <c r="F82" s="185">
        <f t="shared" si="19"/>
        <v>0.78055149927759659</v>
      </c>
      <c r="G82" s="184">
        <v>2.8200531208499338</v>
      </c>
      <c r="H82" s="185">
        <f t="shared" si="19"/>
        <v>-1.6046044133966419</v>
      </c>
      <c r="I82" s="184">
        <v>2.5079051383399209</v>
      </c>
      <c r="J82" s="185">
        <f t="shared" si="19"/>
        <v>-0.31214798251001286</v>
      </c>
      <c r="K82" s="184">
        <v>3.2692307692307692</v>
      </c>
      <c r="L82" s="185">
        <f t="shared" si="20"/>
        <v>0.76132563089084826</v>
      </c>
      <c r="M82" s="184">
        <v>3.1623193221465358</v>
      </c>
      <c r="N82" s="185">
        <f t="shared" si="21"/>
        <v>-0.10691144708423339</v>
      </c>
      <c r="O82" s="185">
        <f>IFERROR(M82-C82,"-")</f>
        <v>-0.48178671282244334</v>
      </c>
    </row>
    <row r="83" spans="1:16" x14ac:dyDescent="0.25">
      <c r="A83" s="1">
        <v>9</v>
      </c>
      <c r="B83" s="114" t="s">
        <v>87</v>
      </c>
      <c r="C83" s="184">
        <v>3.0539673278879813</v>
      </c>
      <c r="D83" s="185">
        <v>0.10857987401344271</v>
      </c>
      <c r="E83" s="184">
        <v>1.9727822580645162</v>
      </c>
      <c r="F83" s="185">
        <f t="shared" si="19"/>
        <v>-1.0811850698234651</v>
      </c>
      <c r="G83" s="184">
        <v>2.9478178368121442</v>
      </c>
      <c r="H83" s="185">
        <f t="shared" si="19"/>
        <v>0.97503557874762792</v>
      </c>
      <c r="I83" s="184">
        <v>4.2649253731343286</v>
      </c>
      <c r="J83" s="185">
        <f t="shared" si="19"/>
        <v>1.3171075363221845</v>
      </c>
      <c r="K83" s="184">
        <v>2.7053265781185813</v>
      </c>
      <c r="L83" s="185">
        <f t="shared" si="20"/>
        <v>-1.5595987950157473</v>
      </c>
      <c r="M83" s="184">
        <v>2.989037273270879</v>
      </c>
      <c r="N83" s="185">
        <f t="shared" si="21"/>
        <v>0.28371069515229763</v>
      </c>
      <c r="O83" s="185">
        <f t="shared" ref="O83:O86" si="22">IFERROR(M83-C83,"-")</f>
        <v>-6.4930054617102329E-2</v>
      </c>
    </row>
    <row r="84" spans="1:16" x14ac:dyDescent="0.25">
      <c r="A84" s="1">
        <v>10</v>
      </c>
      <c r="B84" s="114" t="s">
        <v>89</v>
      </c>
      <c r="C84" s="184">
        <v>2.7642352941176469</v>
      </c>
      <c r="D84" s="185">
        <v>-4.0494955263659094E-3</v>
      </c>
      <c r="E84" s="184">
        <v>1.7170993733213966</v>
      </c>
      <c r="F84" s="185">
        <f t="shared" si="19"/>
        <v>-1.0471359207962503</v>
      </c>
      <c r="G84" s="184">
        <v>2.9011595803423522</v>
      </c>
      <c r="H84" s="185">
        <f t="shared" si="19"/>
        <v>1.1840602070209556</v>
      </c>
      <c r="I84" s="184">
        <v>2.8063492063492061</v>
      </c>
      <c r="J84" s="185">
        <f t="shared" si="19"/>
        <v>-9.4810373993146069E-2</v>
      </c>
      <c r="K84" s="184">
        <v>2.1913043478260867</v>
      </c>
      <c r="L84" s="185">
        <f t="shared" si="20"/>
        <v>-0.61504485852311941</v>
      </c>
      <c r="M84" s="184">
        <v>2.7673942701227832</v>
      </c>
      <c r="N84" s="185">
        <f t="shared" si="21"/>
        <v>0.57608992229669642</v>
      </c>
      <c r="O84" s="185">
        <f t="shared" si="22"/>
        <v>3.1589760051362603E-3</v>
      </c>
    </row>
    <row r="85" spans="1:16" x14ac:dyDescent="0.25">
      <c r="A85" s="1">
        <v>11</v>
      </c>
      <c r="B85" s="114" t="s">
        <v>91</v>
      </c>
      <c r="C85" s="184">
        <v>3.0207768744354109</v>
      </c>
      <c r="D85" s="185">
        <v>-0.3488681684042465</v>
      </c>
      <c r="E85" s="184">
        <v>1.8716904276985744</v>
      </c>
      <c r="F85" s="185">
        <f t="shared" si="19"/>
        <v>-1.1490864467368365</v>
      </c>
      <c r="G85" s="184">
        <v>2.3867457962413452</v>
      </c>
      <c r="H85" s="185">
        <f t="shared" si="19"/>
        <v>0.51505536854277079</v>
      </c>
      <c r="I85" s="184">
        <v>1.4785714285714286</v>
      </c>
      <c r="J85" s="185">
        <f t="shared" si="19"/>
        <v>-0.90817436766991655</v>
      </c>
      <c r="K85" s="184">
        <v>2.8733493397358942</v>
      </c>
      <c r="L85" s="185">
        <f t="shared" si="20"/>
        <v>1.3947779111644656</v>
      </c>
      <c r="M85" s="184" t="s">
        <v>231</v>
      </c>
      <c r="N85" s="185" t="str">
        <f t="shared" si="21"/>
        <v>-</v>
      </c>
      <c r="O85" s="185" t="str">
        <f t="shared" si="22"/>
        <v>-</v>
      </c>
    </row>
    <row r="86" spans="1:16" x14ac:dyDescent="0.25">
      <c r="A86" s="1">
        <v>12</v>
      </c>
      <c r="B86" s="114" t="s">
        <v>93</v>
      </c>
      <c r="C86" s="184">
        <v>3.3939051918735892</v>
      </c>
      <c r="D86" s="185">
        <v>-0.43529007117128371</v>
      </c>
      <c r="E86" s="184">
        <v>3.2777777777777777</v>
      </c>
      <c r="F86" s="185">
        <f t="shared" si="19"/>
        <v>-0.11612741409581151</v>
      </c>
      <c r="G86" s="184">
        <v>3.182795698924731</v>
      </c>
      <c r="H86" s="185">
        <f t="shared" si="19"/>
        <v>-9.4982078853046659E-2</v>
      </c>
      <c r="I86" s="184">
        <v>7.6904761904761907</v>
      </c>
      <c r="J86" s="185">
        <f t="shared" si="19"/>
        <v>4.5076804915514597</v>
      </c>
      <c r="K86" s="184">
        <v>3.5512306811677159</v>
      </c>
      <c r="L86" s="185">
        <f t="shared" si="20"/>
        <v>-4.1392455093084752</v>
      </c>
      <c r="M86" s="184" t="s">
        <v>231</v>
      </c>
      <c r="N86" s="185" t="str">
        <f t="shared" si="21"/>
        <v>-</v>
      </c>
      <c r="O86" s="185" t="str">
        <f t="shared" si="22"/>
        <v>-</v>
      </c>
    </row>
    <row r="87" spans="1:16" ht="15.75" x14ac:dyDescent="0.25">
      <c r="B87" s="117" t="s">
        <v>30</v>
      </c>
      <c r="C87" s="186">
        <v>2.9883966244725739</v>
      </c>
      <c r="D87" s="187">
        <v>-0.56294209421868269</v>
      </c>
      <c r="E87" s="186">
        <v>2.6268756998880178</v>
      </c>
      <c r="F87" s="187">
        <f t="shared" si="19"/>
        <v>-0.36152092458455609</v>
      </c>
      <c r="G87" s="186">
        <v>2.7506839152408773</v>
      </c>
      <c r="H87" s="187">
        <f t="shared" si="19"/>
        <v>0.12380821535285946</v>
      </c>
      <c r="I87" s="186">
        <v>3.1158625417773589</v>
      </c>
      <c r="J87" s="187">
        <f t="shared" si="19"/>
        <v>0.36517862653648159</v>
      </c>
      <c r="K87" s="186">
        <v>2.8606518953717304</v>
      </c>
      <c r="L87" s="187">
        <f t="shared" si="20"/>
        <v>-0.25521064640562852</v>
      </c>
      <c r="M87" s="186">
        <v>3.2985755323244588</v>
      </c>
      <c r="N87" s="187">
        <v>0.48086756338861614</v>
      </c>
      <c r="O87" s="187">
        <v>0.329212846260583</v>
      </c>
    </row>
    <row r="88" spans="1:16" ht="6" customHeight="1" x14ac:dyDescent="0.25"/>
    <row r="89" spans="1:16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1:16" ht="48.75" customHeight="1" thickBot="1" x14ac:dyDescent="0.3">
      <c r="B92" s="267" t="s">
        <v>297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1" t="s">
        <v>104</v>
      </c>
    </row>
    <row r="93" spans="1:16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P93" s="1" t="s">
        <v>105</v>
      </c>
    </row>
    <row r="94" spans="1:16" ht="22.5" thickTop="1" thickBot="1" x14ac:dyDescent="0.3">
      <c r="B94" s="121" t="s">
        <v>106</v>
      </c>
      <c r="C94" s="292" t="s">
        <v>107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1:16" ht="22.5" thickTop="1" thickBot="1" x14ac:dyDescent="0.3">
      <c r="B95" s="109"/>
      <c r="C95" s="295">
        <f>2019</f>
        <v>2019</v>
      </c>
      <c r="D95" s="296"/>
      <c r="E95" s="297">
        <v>2020</v>
      </c>
      <c r="F95" s="296"/>
      <c r="G95" s="297">
        <v>2021</v>
      </c>
      <c r="H95" s="296"/>
      <c r="I95" s="297">
        <v>2022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CONCATENATE("dif ",RIGHT(2019,2),"/",RIGHT(2018,2))</f>
        <v>dif 19/18</v>
      </c>
      <c r="E96" s="113" t="s">
        <v>69</v>
      </c>
      <c r="F96" s="112" t="str">
        <f>CONCATENATE("dif ",RIGHT(E95,2),"/",RIGHT(C95,2))</f>
        <v>dif 20/19</v>
      </c>
      <c r="G96" s="113" t="s">
        <v>69</v>
      </c>
      <c r="H96" s="112" t="str">
        <f>CONCATENATE("dif ",RIGHT(G95,2),"/",RIGHT(E95,2))</f>
        <v>dif 21/20</v>
      </c>
      <c r="I96" s="113" t="s">
        <v>69</v>
      </c>
      <c r="J96" s="112" t="str">
        <f>CONCATENATE("dif ",RIGHT(I95,2),"/",RIGHT(G95,2))</f>
        <v>dif 22/21</v>
      </c>
      <c r="K96" s="113" t="s">
        <v>69</v>
      </c>
      <c r="L96" s="112" t="str">
        <f>CONCATENATE("dif ",RIGHT(K95,2),"/",RIGHT(I95,2))</f>
        <v>dif 23/22</v>
      </c>
      <c r="M96" s="113" t="s">
        <v>69</v>
      </c>
      <c r="N96" s="112" t="str">
        <f>CONCATENATE("dif ",RIGHT(M95,2),"/",RIGHT(K95,2))</f>
        <v>dif 24/23</v>
      </c>
      <c r="O96" s="112" t="str">
        <f>CONCATENATE("dif ",RIGHT(M95,2),"/",RIGHT(C95,2))</f>
        <v>dif 24/19</v>
      </c>
    </row>
    <row r="97" spans="2:15" x14ac:dyDescent="0.25">
      <c r="B97" s="114" t="s">
        <v>71</v>
      </c>
      <c r="C97" s="184">
        <v>6.921584667523665</v>
      </c>
      <c r="D97" s="185">
        <v>-0.81517145849733819</v>
      </c>
      <c r="E97" s="184">
        <v>7.070564516129032</v>
      </c>
      <c r="F97" s="185">
        <f t="shared" ref="F97:J99" si="23">IFERROR(E97-C97,"-")</f>
        <v>0.14897984860536706</v>
      </c>
      <c r="G97" s="184">
        <v>15.497607655502392</v>
      </c>
      <c r="H97" s="185">
        <f t="shared" si="23"/>
        <v>8.4270431393733602</v>
      </c>
      <c r="I97" s="184">
        <v>7.6403497655556967</v>
      </c>
      <c r="J97" s="185">
        <f t="shared" si="23"/>
        <v>-7.8572578899466956</v>
      </c>
      <c r="K97" s="184">
        <v>7.0922823218997362</v>
      </c>
      <c r="L97" s="185">
        <f t="shared" ref="L97:L99" si="24">IFERROR(K97-I97,"-")</f>
        <v>-0.5480674436559605</v>
      </c>
      <c r="M97" s="184">
        <v>5.9385830394111334</v>
      </c>
      <c r="N97" s="185">
        <f t="shared" ref="N97:N99" si="25">IFERROR(M97-K97,"-")</f>
        <v>-1.1536992824886028</v>
      </c>
      <c r="O97" s="185">
        <f t="shared" ref="O97" si="26">IFERROR(M97-C97,"-")</f>
        <v>-0.98300162811253156</v>
      </c>
    </row>
    <row r="98" spans="2:15" x14ac:dyDescent="0.25">
      <c r="B98" s="114" t="s">
        <v>73</v>
      </c>
      <c r="C98" s="184">
        <v>6.8498094597623851</v>
      </c>
      <c r="D98" s="185">
        <v>-0.98865527916002005</v>
      </c>
      <c r="E98" s="184">
        <v>6.3081854607899253</v>
      </c>
      <c r="F98" s="185">
        <f t="shared" si="23"/>
        <v>-0.54162399897245983</v>
      </c>
      <c r="G98" s="184">
        <v>14.284584980237154</v>
      </c>
      <c r="H98" s="185">
        <f t="shared" si="23"/>
        <v>7.976399519447229</v>
      </c>
      <c r="I98" s="184">
        <v>6.0732075471698117</v>
      </c>
      <c r="J98" s="185">
        <f t="shared" si="23"/>
        <v>-8.2113774330673426</v>
      </c>
      <c r="K98" s="184">
        <v>6.7924973604123968</v>
      </c>
      <c r="L98" s="185">
        <f t="shared" si="24"/>
        <v>0.71928981324258512</v>
      </c>
      <c r="M98" s="184">
        <v>6.3467687566214002</v>
      </c>
      <c r="N98" s="185">
        <f t="shared" si="25"/>
        <v>-0.44572860379099666</v>
      </c>
      <c r="O98" s="185">
        <f>IFERROR(M98-C98,"-")</f>
        <v>-0.50304070314098492</v>
      </c>
    </row>
    <row r="99" spans="2:15" x14ac:dyDescent="0.25">
      <c r="B99" s="114" t="s">
        <v>75</v>
      </c>
      <c r="C99" s="184">
        <v>6.7992226405927365</v>
      </c>
      <c r="D99" s="185">
        <v>0.40200218460218373</v>
      </c>
      <c r="E99" s="184">
        <v>8.1750956226094349</v>
      </c>
      <c r="F99" s="185">
        <f t="shared" si="23"/>
        <v>1.3758729820166984</v>
      </c>
      <c r="G99" s="184">
        <v>11.319099378881987</v>
      </c>
      <c r="H99" s="185">
        <f t="shared" si="23"/>
        <v>3.1440037562725518</v>
      </c>
      <c r="I99" s="184">
        <v>6.981690777576854</v>
      </c>
      <c r="J99" s="185">
        <f t="shared" si="23"/>
        <v>-4.3374086013051327</v>
      </c>
      <c r="K99" s="184">
        <v>6.8135747785304845</v>
      </c>
      <c r="L99" s="185">
        <f t="shared" si="24"/>
        <v>-0.16811599904636942</v>
      </c>
      <c r="M99" s="184">
        <v>6.5588778949657494</v>
      </c>
      <c r="N99" s="185">
        <f t="shared" si="25"/>
        <v>-0.25469688356473519</v>
      </c>
      <c r="O99" s="185">
        <f t="shared" ref="O99:O102" si="27">IFERROR(M99-C99,"-")</f>
        <v>-0.24034474562698716</v>
      </c>
    </row>
    <row r="100" spans="2:15" x14ac:dyDescent="0.25">
      <c r="B100" s="114" t="s">
        <v>77</v>
      </c>
      <c r="C100" s="184">
        <v>7.0750078133138867</v>
      </c>
      <c r="D100" s="185">
        <v>-0.13639431350769637</v>
      </c>
      <c r="E100" s="184" t="s">
        <v>231</v>
      </c>
      <c r="F100" s="185" t="str">
        <f>IFERROR(E100-C100,"-")</f>
        <v>-</v>
      </c>
      <c r="G100" s="184">
        <v>9.3806451612903228</v>
      </c>
      <c r="H100" s="185" t="str">
        <f>IFERROR(G100-E100,"-")</f>
        <v>-</v>
      </c>
      <c r="I100" s="184">
        <v>6.4633811113292756</v>
      </c>
      <c r="J100" s="185">
        <f>IFERROR(I100-G100,"-")</f>
        <v>-2.9172640499610472</v>
      </c>
      <c r="K100" s="184">
        <v>6.1544701264718711</v>
      </c>
      <c r="L100" s="185">
        <f>IFERROR(K100-I100,"-")</f>
        <v>-0.30891098485740454</v>
      </c>
      <c r="M100" s="184">
        <v>7.0737269166200338</v>
      </c>
      <c r="N100" s="185">
        <f>IFERROR(M100-K100,"-")</f>
        <v>0.91925679014816275</v>
      </c>
      <c r="O100" s="185">
        <f t="shared" si="27"/>
        <v>-1.2808966938528954E-3</v>
      </c>
    </row>
    <row r="101" spans="2:15" x14ac:dyDescent="0.25">
      <c r="B101" s="114" t="s">
        <v>79</v>
      </c>
      <c r="C101" s="184">
        <v>6.3388016126789939</v>
      </c>
      <c r="D101" s="185">
        <v>-0.42257040600799911</v>
      </c>
      <c r="E101" s="184" t="s">
        <v>231</v>
      </c>
      <c r="F101" s="185" t="str">
        <f t="shared" ref="F101:J109" si="28">IFERROR(E101-C101,"-")</f>
        <v>-</v>
      </c>
      <c r="G101" s="184">
        <v>15.720138488170802</v>
      </c>
      <c r="H101" s="185" t="str">
        <f t="shared" si="28"/>
        <v>-</v>
      </c>
      <c r="I101" s="184">
        <v>6.2547490941034365</v>
      </c>
      <c r="J101" s="185">
        <f t="shared" si="28"/>
        <v>-9.4653893940673655</v>
      </c>
      <c r="K101" s="184">
        <v>5.7564894932014834</v>
      </c>
      <c r="L101" s="185">
        <f t="shared" ref="L101:L109" si="29">IFERROR(K101-I101,"-")</f>
        <v>-0.49825960090195309</v>
      </c>
      <c r="M101" s="184">
        <v>6.6859458608750391</v>
      </c>
      <c r="N101" s="185">
        <f t="shared" ref="N101:N108" si="30">IFERROR(M101-K101,"-")</f>
        <v>0.92945636767355566</v>
      </c>
      <c r="O101" s="185">
        <f t="shared" si="27"/>
        <v>0.34714424819604517</v>
      </c>
    </row>
    <row r="102" spans="2:15" x14ac:dyDescent="0.25">
      <c r="B102" s="114" t="s">
        <v>81</v>
      </c>
      <c r="C102" s="184">
        <v>6.9987873275731394</v>
      </c>
      <c r="D102" s="185">
        <v>-0.44749366416239766</v>
      </c>
      <c r="E102" s="184" t="s">
        <v>231</v>
      </c>
      <c r="F102" s="185" t="str">
        <f t="shared" si="28"/>
        <v>-</v>
      </c>
      <c r="G102" s="184">
        <v>7.9349845201238391</v>
      </c>
      <c r="H102" s="185" t="str">
        <f t="shared" si="28"/>
        <v>-</v>
      </c>
      <c r="I102" s="184">
        <v>5.5070055796652202</v>
      </c>
      <c r="J102" s="185">
        <f t="shared" si="28"/>
        <v>-2.427978940458619</v>
      </c>
      <c r="K102" s="184">
        <v>5.7383605556403605</v>
      </c>
      <c r="L102" s="185">
        <f t="shared" si="29"/>
        <v>0.23135497597514032</v>
      </c>
      <c r="M102" s="184">
        <v>5.549052584370445</v>
      </c>
      <c r="N102" s="185">
        <f t="shared" si="30"/>
        <v>-0.1893079712699155</v>
      </c>
      <c r="O102" s="185">
        <f t="shared" si="27"/>
        <v>-1.4497347432026944</v>
      </c>
    </row>
    <row r="103" spans="2:15" x14ac:dyDescent="0.25">
      <c r="B103" s="114" t="s">
        <v>83</v>
      </c>
      <c r="C103" s="184">
        <v>8.3173386478614137</v>
      </c>
      <c r="D103" s="185">
        <v>0.57980912166994525</v>
      </c>
      <c r="E103" s="184" t="s">
        <v>231</v>
      </c>
      <c r="F103" s="185" t="str">
        <f t="shared" si="28"/>
        <v>-</v>
      </c>
      <c r="G103" s="184">
        <v>5.8366013071895422</v>
      </c>
      <c r="H103" s="185" t="str">
        <f t="shared" si="28"/>
        <v>-</v>
      </c>
      <c r="I103" s="184">
        <v>7.6734049273531273</v>
      </c>
      <c r="J103" s="185">
        <f t="shared" si="28"/>
        <v>1.8368036201635851</v>
      </c>
      <c r="K103" s="184">
        <v>7.8283887013679161</v>
      </c>
      <c r="L103" s="185">
        <f t="shared" si="29"/>
        <v>0.1549837740147888</v>
      </c>
      <c r="M103" s="184">
        <v>6.2239406612483235</v>
      </c>
      <c r="N103" s="185">
        <f t="shared" si="30"/>
        <v>-1.6044480401195926</v>
      </c>
      <c r="O103" s="185">
        <f>IFERROR(M103-C103,"-")</f>
        <v>-2.0933979866130903</v>
      </c>
    </row>
    <row r="104" spans="2:15" x14ac:dyDescent="0.25">
      <c r="B104" s="114" t="s">
        <v>85</v>
      </c>
      <c r="C104" s="184">
        <v>8.129328276030833</v>
      </c>
      <c r="D104" s="185">
        <v>-0.2423469781120442</v>
      </c>
      <c r="E104" s="184">
        <v>8.3252032520325212</v>
      </c>
      <c r="F104" s="185">
        <f t="shared" si="28"/>
        <v>0.19587497600168824</v>
      </c>
      <c r="G104" s="184">
        <v>7.5834633385335417</v>
      </c>
      <c r="H104" s="185">
        <f t="shared" si="28"/>
        <v>-0.7417399134989795</v>
      </c>
      <c r="I104" s="184">
        <v>8.6609803498164535</v>
      </c>
      <c r="J104" s="185">
        <f t="shared" si="28"/>
        <v>1.0775170112829118</v>
      </c>
      <c r="K104" s="184">
        <v>6.5183362624487406</v>
      </c>
      <c r="L104" s="185">
        <f t="shared" si="29"/>
        <v>-2.1426440873677128</v>
      </c>
      <c r="M104" s="184">
        <v>8.1816219549799563</v>
      </c>
      <c r="N104" s="185">
        <f t="shared" si="30"/>
        <v>1.6632856925312156</v>
      </c>
      <c r="O104" s="185">
        <f>IFERROR(M104-C104,"-")</f>
        <v>5.229367894912329E-2</v>
      </c>
    </row>
    <row r="105" spans="2:15" x14ac:dyDescent="0.25">
      <c r="B105" s="114" t="s">
        <v>87</v>
      </c>
      <c r="C105" s="184">
        <v>7.713877688172043</v>
      </c>
      <c r="D105" s="185">
        <v>0.46046458800330559</v>
      </c>
      <c r="E105" s="184">
        <v>6.8875661375661377</v>
      </c>
      <c r="F105" s="185">
        <f t="shared" si="28"/>
        <v>-0.82631155060590533</v>
      </c>
      <c r="G105" s="184">
        <v>7.6088709677419351</v>
      </c>
      <c r="H105" s="185">
        <f t="shared" si="28"/>
        <v>0.72130483017579738</v>
      </c>
      <c r="I105" s="184">
        <v>7.1159176816463674</v>
      </c>
      <c r="J105" s="185">
        <f t="shared" si="28"/>
        <v>-0.49295328609556766</v>
      </c>
      <c r="K105" s="184">
        <v>5.1316839584996012</v>
      </c>
      <c r="L105" s="185">
        <f t="shared" si="29"/>
        <v>-1.9842337231467662</v>
      </c>
      <c r="M105" s="184">
        <v>5.5151755604046819</v>
      </c>
      <c r="N105" s="185">
        <f t="shared" si="30"/>
        <v>0.38349160190508069</v>
      </c>
      <c r="O105" s="185">
        <f t="shared" ref="O105:O108" si="31">IFERROR(M105-C105,"-")</f>
        <v>-2.1987021277673611</v>
      </c>
    </row>
    <row r="106" spans="2:15" x14ac:dyDescent="0.25">
      <c r="B106" s="114" t="s">
        <v>89</v>
      </c>
      <c r="C106" s="184">
        <v>6.4965328850598869</v>
      </c>
      <c r="D106" s="185">
        <v>-1.2726805220047783</v>
      </c>
      <c r="E106" s="184">
        <v>4.8922852983988356</v>
      </c>
      <c r="F106" s="185">
        <f t="shared" si="28"/>
        <v>-1.6042475866610513</v>
      </c>
      <c r="G106" s="184">
        <v>6.5717271727172717</v>
      </c>
      <c r="H106" s="185">
        <f t="shared" si="28"/>
        <v>1.6794418743184361</v>
      </c>
      <c r="I106" s="184">
        <v>6.7338102965039095</v>
      </c>
      <c r="J106" s="185">
        <f t="shared" si="28"/>
        <v>0.16208312378663781</v>
      </c>
      <c r="K106" s="184">
        <v>6.0406710726995421</v>
      </c>
      <c r="L106" s="185">
        <f t="shared" si="29"/>
        <v>-0.69313922380436743</v>
      </c>
      <c r="M106" s="184">
        <v>6.4726803602145093</v>
      </c>
      <c r="N106" s="185">
        <f t="shared" si="30"/>
        <v>0.43200928751496726</v>
      </c>
      <c r="O106" s="185">
        <f t="shared" si="31"/>
        <v>-2.3852524845377587E-2</v>
      </c>
    </row>
    <row r="107" spans="2:15" x14ac:dyDescent="0.25">
      <c r="B107" s="114" t="s">
        <v>91</v>
      </c>
      <c r="C107" s="184">
        <v>7.4589685801405272</v>
      </c>
      <c r="D107" s="185">
        <v>0.76544464685051228</v>
      </c>
      <c r="E107" s="184">
        <v>6.5969556585043021</v>
      </c>
      <c r="F107" s="185">
        <f t="shared" si="28"/>
        <v>-0.86201292163622512</v>
      </c>
      <c r="G107" s="184">
        <v>6.6378207935534732</v>
      </c>
      <c r="H107" s="185">
        <f t="shared" si="28"/>
        <v>4.0865135049171109E-2</v>
      </c>
      <c r="I107" s="184">
        <v>6.7576769509981851</v>
      </c>
      <c r="J107" s="185">
        <f t="shared" si="28"/>
        <v>0.1198561574447119</v>
      </c>
      <c r="K107" s="184">
        <v>6.1939140202185232</v>
      </c>
      <c r="L107" s="185">
        <f t="shared" si="29"/>
        <v>-0.56376293077966189</v>
      </c>
      <c r="M107" s="184" t="s">
        <v>231</v>
      </c>
      <c r="N107" s="185" t="str">
        <f t="shared" si="30"/>
        <v>-</v>
      </c>
      <c r="O107" s="185" t="str">
        <f t="shared" si="31"/>
        <v>-</v>
      </c>
    </row>
    <row r="108" spans="2:15" x14ac:dyDescent="0.25">
      <c r="B108" s="114" t="s">
        <v>93</v>
      </c>
      <c r="C108" s="184">
        <v>6.5840466000951023</v>
      </c>
      <c r="D108" s="185">
        <v>-4.7678174783678529E-2</v>
      </c>
      <c r="E108" s="184">
        <v>7.0615240891498736</v>
      </c>
      <c r="F108" s="185">
        <f t="shared" si="28"/>
        <v>0.47747748905477128</v>
      </c>
      <c r="G108" s="184">
        <v>6.2884972170686453</v>
      </c>
      <c r="H108" s="185">
        <f t="shared" si="28"/>
        <v>-0.77302687208122833</v>
      </c>
      <c r="I108" s="184">
        <v>6.66143159166415</v>
      </c>
      <c r="J108" s="185">
        <f t="shared" si="28"/>
        <v>0.37293437459550471</v>
      </c>
      <c r="K108" s="184">
        <v>6.4031490711372907</v>
      </c>
      <c r="L108" s="185">
        <f t="shared" si="29"/>
        <v>-0.25828252052685929</v>
      </c>
      <c r="M108" s="184" t="s">
        <v>231</v>
      </c>
      <c r="N108" s="185" t="str">
        <f t="shared" si="30"/>
        <v>-</v>
      </c>
      <c r="O108" s="185" t="str">
        <f t="shared" si="31"/>
        <v>-</v>
      </c>
    </row>
    <row r="109" spans="2:15" ht="15.75" x14ac:dyDescent="0.25">
      <c r="B109" s="117" t="s">
        <v>30</v>
      </c>
      <c r="C109" s="186">
        <v>7.1001344227174394</v>
      </c>
      <c r="D109" s="187">
        <v>-0.18005459017158909</v>
      </c>
      <c r="E109" s="186">
        <v>6.8033505154639178</v>
      </c>
      <c r="F109" s="187">
        <f t="shared" si="28"/>
        <v>-0.29678390725352166</v>
      </c>
      <c r="G109" s="186">
        <v>7.6288955061032437</v>
      </c>
      <c r="H109" s="187">
        <f t="shared" si="28"/>
        <v>0.82554499063932596</v>
      </c>
      <c r="I109" s="186">
        <v>6.9573132356940288</v>
      </c>
      <c r="J109" s="187">
        <f t="shared" si="28"/>
        <v>-0.67158227040921492</v>
      </c>
      <c r="K109" s="186">
        <v>6.4885779059870901</v>
      </c>
      <c r="L109" s="187">
        <f t="shared" si="29"/>
        <v>-0.46873532970693876</v>
      </c>
      <c r="M109" s="186">
        <v>6.5405996146015619</v>
      </c>
      <c r="N109" s="187">
        <v>2.0134954686364281E-2</v>
      </c>
      <c r="O109" s="187">
        <v>-0.58015681619561743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4" spans="1:16" ht="48.75" customHeight="1" thickBot="1" x14ac:dyDescent="0.3">
      <c r="B114" s="267" t="s">
        <v>298</v>
      </c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1" t="s">
        <v>108</v>
      </c>
    </row>
    <row r="115" spans="1:16" ht="10.5" customHeight="1" thickBot="1" x14ac:dyDescent="0.3">
      <c r="B115" s="106"/>
      <c r="C115" s="107"/>
      <c r="D115" s="106"/>
      <c r="E115" s="106"/>
      <c r="F115" s="106"/>
      <c r="G115" s="106"/>
      <c r="H115" s="106"/>
      <c r="I115" s="106"/>
      <c r="J115" s="106"/>
      <c r="K115" s="106"/>
      <c r="L115" s="106"/>
      <c r="M115" s="4"/>
      <c r="N115" s="4"/>
      <c r="P115" s="1" t="s">
        <v>109</v>
      </c>
    </row>
    <row r="116" spans="1:16" ht="22.5" thickTop="1" thickBot="1" x14ac:dyDescent="0.3">
      <c r="B116" s="121" t="str">
        <f>C116</f>
        <v>Reino Unido</v>
      </c>
      <c r="C116" s="292" t="s">
        <v>110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</row>
    <row r="117" spans="1:16" ht="22.5" thickTop="1" thickBot="1" x14ac:dyDescent="0.3">
      <c r="B117" s="109"/>
      <c r="C117" s="295">
        <f>2019</f>
        <v>2019</v>
      </c>
      <c r="D117" s="296"/>
      <c r="E117" s="297">
        <v>2020</v>
      </c>
      <c r="F117" s="296"/>
      <c r="G117" s="297">
        <v>2021</v>
      </c>
      <c r="H117" s="296"/>
      <c r="I117" s="297">
        <v>2022</v>
      </c>
      <c r="J117" s="296"/>
      <c r="K117" s="297">
        <v>2023</v>
      </c>
      <c r="L117" s="296"/>
      <c r="M117" s="297">
        <v>2024</v>
      </c>
      <c r="N117" s="298"/>
      <c r="O117" s="299"/>
    </row>
    <row r="118" spans="1:16" ht="16.5" thickTop="1" thickBot="1" x14ac:dyDescent="0.3">
      <c r="B118" s="85"/>
      <c r="C118" s="111" t="s">
        <v>69</v>
      </c>
      <c r="D118" s="112" t="str">
        <f>CONCATENATE("dif ",RIGHT(2019,2),"/",RIGHT(2018,2))</f>
        <v>dif 19/18</v>
      </c>
      <c r="E118" s="113" t="s">
        <v>69</v>
      </c>
      <c r="F118" s="112" t="str">
        <f>CONCATENATE("dif ",RIGHT(E117,2),"/",RIGHT(C117,2))</f>
        <v>dif 20/19</v>
      </c>
      <c r="G118" s="113" t="s">
        <v>69</v>
      </c>
      <c r="H118" s="112" t="str">
        <f>CONCATENATE("dif ",RIGHT(G117,2),"/",RIGHT(E117,2))</f>
        <v>dif 21/20</v>
      </c>
      <c r="I118" s="113" t="s">
        <v>69</v>
      </c>
      <c r="J118" s="112" t="str">
        <f>CONCATENATE("dif ",RIGHT(I117,2),"/",RIGHT(G117,2))</f>
        <v>dif 22/21</v>
      </c>
      <c r="K118" s="113" t="s">
        <v>69</v>
      </c>
      <c r="L118" s="112" t="str">
        <f>CONCATENATE("dif ",RIGHT(K117,2),"/",RIGHT(I117,2))</f>
        <v>dif 23/22</v>
      </c>
      <c r="M118" s="113" t="s">
        <v>69</v>
      </c>
      <c r="N118" s="112" t="str">
        <f>CONCATENATE("dif ",RIGHT(M117,2),"/",RIGHT(K117,2))</f>
        <v>dif 24/23</v>
      </c>
      <c r="O118" s="112" t="str">
        <f>CONCATENATE("dif ",RIGHT(M117,2),"/",RIGHT(C117,2))</f>
        <v>dif 24/19</v>
      </c>
    </row>
    <row r="119" spans="1:16" x14ac:dyDescent="0.25">
      <c r="B119" s="114" t="s">
        <v>71</v>
      </c>
      <c r="C119" s="184">
        <v>7.139839333531687</v>
      </c>
      <c r="D119" s="185">
        <v>0.10002604413025917</v>
      </c>
      <c r="E119" s="184">
        <v>7.2750000000000004</v>
      </c>
      <c r="F119" s="185">
        <f t="shared" ref="F119:J121" si="32">IFERROR(E119-C119,"-")</f>
        <v>0.13516066646831337</v>
      </c>
      <c r="G119" s="184">
        <v>36.75</v>
      </c>
      <c r="H119" s="185">
        <f t="shared" si="32"/>
        <v>29.475000000000001</v>
      </c>
      <c r="I119" s="184">
        <v>8.5618043350908017</v>
      </c>
      <c r="J119" s="185">
        <f t="shared" si="32"/>
        <v>-28.188195664909198</v>
      </c>
      <c r="K119" s="184">
        <v>7.1305812973883738</v>
      </c>
      <c r="L119" s="185">
        <f t="shared" ref="L119:L121" si="33">IFERROR(K119-I119,"-")</f>
        <v>-1.431223037702428</v>
      </c>
      <c r="M119" s="184">
        <v>5.342488875249348</v>
      </c>
      <c r="N119" s="185">
        <f t="shared" ref="N119:N121" si="34">IFERROR(M119-K119,"-")</f>
        <v>-1.7880924221390258</v>
      </c>
      <c r="O119" s="185">
        <f t="shared" ref="O119" si="35">IFERROR(M119-C119,"-")</f>
        <v>-1.797350458282339</v>
      </c>
    </row>
    <row r="120" spans="1:16" x14ac:dyDescent="0.25">
      <c r="B120" s="114" t="s">
        <v>73</v>
      </c>
      <c r="C120" s="184">
        <v>6.4743150684931505</v>
      </c>
      <c r="D120" s="185">
        <v>-1.3504318381435203</v>
      </c>
      <c r="E120" s="184">
        <v>5.7806385169927905</v>
      </c>
      <c r="F120" s="185">
        <f t="shared" si="32"/>
        <v>-0.69367655150036001</v>
      </c>
      <c r="G120" s="184">
        <v>105</v>
      </c>
      <c r="H120" s="185">
        <f t="shared" si="32"/>
        <v>99.219361483007205</v>
      </c>
      <c r="I120" s="184">
        <v>6.0318320352184216</v>
      </c>
      <c r="J120" s="185">
        <f t="shared" si="32"/>
        <v>-98.968167964781571</v>
      </c>
      <c r="K120" s="184">
        <v>6.4372230428360417</v>
      </c>
      <c r="L120" s="185">
        <f t="shared" si="33"/>
        <v>0.40539100761762015</v>
      </c>
      <c r="M120" s="184">
        <v>5.7417790574329448</v>
      </c>
      <c r="N120" s="185">
        <f t="shared" si="34"/>
        <v>-0.69544398540309693</v>
      </c>
      <c r="O120" s="185">
        <f>IFERROR(M120-C120,"-")</f>
        <v>-0.73253601106020572</v>
      </c>
    </row>
    <row r="121" spans="1:16" x14ac:dyDescent="0.25">
      <c r="B121" s="114" t="s">
        <v>75</v>
      </c>
      <c r="C121" s="184">
        <v>6.6980213089802128</v>
      </c>
      <c r="D121" s="185">
        <v>0.34445410361955098</v>
      </c>
      <c r="E121" s="184">
        <v>7.9797794117647056</v>
      </c>
      <c r="F121" s="185">
        <f t="shared" si="32"/>
        <v>1.2817581027844929</v>
      </c>
      <c r="G121" s="184" t="s">
        <v>231</v>
      </c>
      <c r="H121" s="185" t="str">
        <f t="shared" si="32"/>
        <v>-</v>
      </c>
      <c r="I121" s="184">
        <v>6.5032475342795282</v>
      </c>
      <c r="J121" s="185" t="str">
        <f t="shared" si="32"/>
        <v>-</v>
      </c>
      <c r="K121" s="184">
        <v>6.4449346682504665</v>
      </c>
      <c r="L121" s="185">
        <f t="shared" si="33"/>
        <v>-5.8312866029061716E-2</v>
      </c>
      <c r="M121" s="184">
        <v>5.8906840838776215</v>
      </c>
      <c r="N121" s="185">
        <f t="shared" si="34"/>
        <v>-0.55425058437284491</v>
      </c>
      <c r="O121" s="185">
        <f t="shared" ref="O121:O124" si="36">IFERROR(M121-C121,"-")</f>
        <v>-0.8073372251025912</v>
      </c>
    </row>
    <row r="122" spans="1:16" x14ac:dyDescent="0.25">
      <c r="B122" s="114" t="s">
        <v>77</v>
      </c>
      <c r="C122" s="184">
        <v>7.3894649523019496</v>
      </c>
      <c r="D122" s="185">
        <v>-0.2101342460948441</v>
      </c>
      <c r="E122" s="184" t="s">
        <v>231</v>
      </c>
      <c r="F122" s="185" t="str">
        <f>IFERROR(E122-C122,"-")</f>
        <v>-</v>
      </c>
      <c r="G122" s="184">
        <v>9.4343220338983045</v>
      </c>
      <c r="H122" s="185" t="str">
        <f>IFERROR(G122-E122,"-")</f>
        <v>-</v>
      </c>
      <c r="I122" s="184">
        <v>6.5539982030548067</v>
      </c>
      <c r="J122" s="185">
        <f>IFERROR(I122-G122,"-")</f>
        <v>-2.8803238308434977</v>
      </c>
      <c r="K122" s="184">
        <v>6.5164857257740252</v>
      </c>
      <c r="L122" s="185">
        <f>IFERROR(K122-I122,"-")</f>
        <v>-3.7512477280781553E-2</v>
      </c>
      <c r="M122" s="184">
        <v>6.6464646464646462</v>
      </c>
      <c r="N122" s="185">
        <f>IFERROR(M122-K122,"-")</f>
        <v>0.129978920690621</v>
      </c>
      <c r="O122" s="185">
        <f t="shared" si="36"/>
        <v>-0.74300030583730337</v>
      </c>
    </row>
    <row r="123" spans="1:16" x14ac:dyDescent="0.25">
      <c r="B123" s="114" t="s">
        <v>79</v>
      </c>
      <c r="C123" s="184">
        <v>6.0083876980428705</v>
      </c>
      <c r="D123" s="185">
        <v>-0.59680634922879605</v>
      </c>
      <c r="E123" s="184" t="s">
        <v>231</v>
      </c>
      <c r="F123" s="185" t="str">
        <f t="shared" ref="F123:J131" si="37">IFERROR(E123-C123,"-")</f>
        <v>-</v>
      </c>
      <c r="G123" s="184">
        <v>41.938596491228068</v>
      </c>
      <c r="H123" s="185" t="str">
        <f t="shared" si="37"/>
        <v>-</v>
      </c>
      <c r="I123" s="184">
        <v>5.3047647587653577</v>
      </c>
      <c r="J123" s="185">
        <f t="shared" si="37"/>
        <v>-36.63383173246271</v>
      </c>
      <c r="K123" s="184">
        <v>5.5824602250679085</v>
      </c>
      <c r="L123" s="185">
        <f t="shared" ref="L123:L131" si="38">IFERROR(K123-I123,"-")</f>
        <v>0.27769546630255082</v>
      </c>
      <c r="M123" s="184">
        <v>6.5125332320546905</v>
      </c>
      <c r="N123" s="185">
        <f t="shared" ref="N123:N130" si="39">IFERROR(M123-K123,"-")</f>
        <v>0.93007300698678197</v>
      </c>
      <c r="O123" s="185">
        <f t="shared" si="36"/>
        <v>0.50414553401181994</v>
      </c>
    </row>
    <row r="124" spans="1:16" x14ac:dyDescent="0.25">
      <c r="B124" s="114" t="s">
        <v>81</v>
      </c>
      <c r="C124" s="184">
        <v>6.4565291510398906</v>
      </c>
      <c r="D124" s="185">
        <v>-1.1205404714055547</v>
      </c>
      <c r="E124" s="184" t="s">
        <v>231</v>
      </c>
      <c r="F124" s="185" t="str">
        <f t="shared" si="37"/>
        <v>-</v>
      </c>
      <c r="G124" s="184">
        <v>7.5244755244755241</v>
      </c>
      <c r="H124" s="185" t="str">
        <f t="shared" si="37"/>
        <v>-</v>
      </c>
      <c r="I124" s="184">
        <v>6.0645947592931142</v>
      </c>
      <c r="J124" s="185">
        <f t="shared" si="37"/>
        <v>-1.4598807651824099</v>
      </c>
      <c r="K124" s="184">
        <v>6.9035498995311455</v>
      </c>
      <c r="L124" s="185">
        <f t="shared" si="38"/>
        <v>0.8389551402380313</v>
      </c>
      <c r="M124" s="184">
        <v>5.9067413310359678</v>
      </c>
      <c r="N124" s="185">
        <f t="shared" si="39"/>
        <v>-0.99680856849517774</v>
      </c>
      <c r="O124" s="185">
        <f t="shared" si="36"/>
        <v>-0.54978782000392279</v>
      </c>
    </row>
    <row r="125" spans="1:16" x14ac:dyDescent="0.25">
      <c r="B125" s="114" t="s">
        <v>83</v>
      </c>
      <c r="C125" s="184">
        <v>7.9407207814078813</v>
      </c>
      <c r="D125" s="185">
        <v>0.47258891327601305</v>
      </c>
      <c r="E125" s="184" t="s">
        <v>231</v>
      </c>
      <c r="F125" s="185" t="str">
        <f t="shared" si="37"/>
        <v>-</v>
      </c>
      <c r="G125" s="184" t="s">
        <v>231</v>
      </c>
      <c r="H125" s="185" t="str">
        <f t="shared" si="37"/>
        <v>-</v>
      </c>
      <c r="I125" s="184">
        <v>7.4414571851055253</v>
      </c>
      <c r="J125" s="185" t="str">
        <f t="shared" si="37"/>
        <v>-</v>
      </c>
      <c r="K125" s="184">
        <v>7.5992654560293822</v>
      </c>
      <c r="L125" s="185">
        <f t="shared" si="38"/>
        <v>0.15780827092385685</v>
      </c>
      <c r="M125" s="184">
        <v>6.0359646844975332</v>
      </c>
      <c r="N125" s="185">
        <f t="shared" si="39"/>
        <v>-1.563300771531849</v>
      </c>
      <c r="O125" s="185">
        <f>IFERROR(M125-C125,"-")</f>
        <v>-1.9047560969103481</v>
      </c>
    </row>
    <row r="126" spans="1:16" x14ac:dyDescent="0.25">
      <c r="B126" s="114" t="s">
        <v>85</v>
      </c>
      <c r="C126" s="184">
        <v>7.9507096774193551</v>
      </c>
      <c r="D126" s="185">
        <v>-0.42252781221293656</v>
      </c>
      <c r="E126" s="184">
        <v>7.666666666666667</v>
      </c>
      <c r="F126" s="185">
        <f t="shared" si="37"/>
        <v>-0.28404301075268812</v>
      </c>
      <c r="G126" s="184">
        <v>5.8409090909090908</v>
      </c>
      <c r="H126" s="185">
        <f t="shared" si="37"/>
        <v>-1.8257575757575761</v>
      </c>
      <c r="I126" s="184">
        <v>8.8067338575700518</v>
      </c>
      <c r="J126" s="185">
        <f t="shared" si="37"/>
        <v>2.965824766660961</v>
      </c>
      <c r="K126" s="184">
        <v>6.2380407415884642</v>
      </c>
      <c r="L126" s="185">
        <f t="shared" si="38"/>
        <v>-2.5686931159815876</v>
      </c>
      <c r="M126" s="184">
        <v>8.4613835583984844</v>
      </c>
      <c r="N126" s="185">
        <f t="shared" si="39"/>
        <v>2.2233428168100202</v>
      </c>
      <c r="O126" s="185">
        <f>IFERROR(M126-C126,"-")</f>
        <v>0.51067388097912936</v>
      </c>
    </row>
    <row r="127" spans="1:16" x14ac:dyDescent="0.25">
      <c r="B127" s="114" t="s">
        <v>87</v>
      </c>
      <c r="C127" s="184">
        <v>8.1081612586037366</v>
      </c>
      <c r="D127" s="185">
        <v>1.0888662678801744</v>
      </c>
      <c r="E127" s="184">
        <v>6.3863636363636367</v>
      </c>
      <c r="F127" s="185">
        <f t="shared" si="37"/>
        <v>-1.7217976222400999</v>
      </c>
      <c r="G127" s="184">
        <v>8.2763615295480886</v>
      </c>
      <c r="H127" s="185">
        <f t="shared" si="37"/>
        <v>1.8899978931844519</v>
      </c>
      <c r="I127" s="184">
        <v>7.8096076458752517</v>
      </c>
      <c r="J127" s="185">
        <f t="shared" si="37"/>
        <v>-0.46675388367283688</v>
      </c>
      <c r="K127" s="184">
        <v>5.6116176967240801</v>
      </c>
      <c r="L127" s="185">
        <f t="shared" si="38"/>
        <v>-2.1979899491511716</v>
      </c>
      <c r="M127" s="184">
        <v>5.9173657718120802</v>
      </c>
      <c r="N127" s="185">
        <f t="shared" si="39"/>
        <v>0.30574807508800017</v>
      </c>
      <c r="O127" s="185">
        <f t="shared" ref="O127:O130" si="40">IFERROR(M127-C127,"-")</f>
        <v>-2.1907954867916564</v>
      </c>
    </row>
    <row r="128" spans="1:16" x14ac:dyDescent="0.25">
      <c r="A128" s="120"/>
      <c r="B128" s="114" t="s">
        <v>89</v>
      </c>
      <c r="C128" s="184">
        <v>6.4575788929125713</v>
      </c>
      <c r="D128" s="185">
        <v>-1.8897684544347753</v>
      </c>
      <c r="E128" s="184">
        <v>4.419776119402985</v>
      </c>
      <c r="F128" s="185">
        <f t="shared" si="37"/>
        <v>-2.0378027735095863</v>
      </c>
      <c r="G128" s="184">
        <v>6.5399652476107732</v>
      </c>
      <c r="H128" s="185">
        <f t="shared" si="37"/>
        <v>2.1201891282077883</v>
      </c>
      <c r="I128" s="184">
        <v>7.0763655647869896</v>
      </c>
      <c r="J128" s="185">
        <f t="shared" si="37"/>
        <v>0.53640031717621639</v>
      </c>
      <c r="K128" s="184">
        <v>6.0672817281728175</v>
      </c>
      <c r="L128" s="185">
        <f t="shared" si="38"/>
        <v>-1.0090838366141721</v>
      </c>
      <c r="M128" s="184">
        <v>5.9782175587727453</v>
      </c>
      <c r="N128" s="185">
        <f t="shared" si="39"/>
        <v>-8.9064169400072224E-2</v>
      </c>
      <c r="O128" s="185">
        <f t="shared" si="40"/>
        <v>-0.47936133413982596</v>
      </c>
    </row>
    <row r="129" spans="2:16" x14ac:dyDescent="0.25">
      <c r="B129" s="114" t="s">
        <v>91</v>
      </c>
      <c r="C129" s="184">
        <v>7.2569141193595339</v>
      </c>
      <c r="D129" s="185">
        <v>0.88372838750221572</v>
      </c>
      <c r="E129" s="184">
        <v>7.0533117932148626</v>
      </c>
      <c r="F129" s="185">
        <f t="shared" si="37"/>
        <v>-0.20360232614467133</v>
      </c>
      <c r="G129" s="184">
        <v>5.3751886507696955</v>
      </c>
      <c r="H129" s="185">
        <f t="shared" si="37"/>
        <v>-1.678123142445167</v>
      </c>
      <c r="I129" s="184">
        <v>6.9541828128561658</v>
      </c>
      <c r="J129" s="185">
        <f t="shared" si="37"/>
        <v>1.5789941620864703</v>
      </c>
      <c r="K129" s="184">
        <v>5.8860013103297666</v>
      </c>
      <c r="L129" s="185">
        <f t="shared" si="38"/>
        <v>-1.0681815025263992</v>
      </c>
      <c r="M129" s="184" t="s">
        <v>231</v>
      </c>
      <c r="N129" s="185" t="str">
        <f t="shared" si="39"/>
        <v>-</v>
      </c>
      <c r="O129" s="185" t="str">
        <f t="shared" si="40"/>
        <v>-</v>
      </c>
    </row>
    <row r="130" spans="2:16" x14ac:dyDescent="0.25">
      <c r="B130" s="114" t="s">
        <v>93</v>
      </c>
      <c r="C130" s="184">
        <v>6.3131207527443802</v>
      </c>
      <c r="D130" s="185">
        <v>-0.27508437546074838</v>
      </c>
      <c r="E130" s="184">
        <v>7.3490139687756777</v>
      </c>
      <c r="F130" s="185">
        <f t="shared" si="37"/>
        <v>1.0358932160312975</v>
      </c>
      <c r="G130" s="184">
        <v>6.6219806763285023</v>
      </c>
      <c r="H130" s="185">
        <f t="shared" si="37"/>
        <v>-0.72703329244717541</v>
      </c>
      <c r="I130" s="184">
        <v>6.406141114982578</v>
      </c>
      <c r="J130" s="185">
        <f t="shared" si="37"/>
        <v>-0.2158395613459243</v>
      </c>
      <c r="K130" s="184">
        <v>6.3249634324719652</v>
      </c>
      <c r="L130" s="185">
        <f t="shared" si="38"/>
        <v>-8.1177682510612748E-2</v>
      </c>
      <c r="M130" s="184" t="s">
        <v>231</v>
      </c>
      <c r="N130" s="185" t="str">
        <f t="shared" si="39"/>
        <v>-</v>
      </c>
      <c r="O130" s="185" t="str">
        <f t="shared" si="40"/>
        <v>-</v>
      </c>
    </row>
    <row r="131" spans="2:16" ht="15.75" x14ac:dyDescent="0.25">
      <c r="B131" s="117" t="s">
        <v>30</v>
      </c>
      <c r="C131" s="186">
        <v>6.9788670599132256</v>
      </c>
      <c r="D131" s="187">
        <v>-0.27532673887068082</v>
      </c>
      <c r="E131" s="186">
        <v>6.7717101949780556</v>
      </c>
      <c r="F131" s="187">
        <f t="shared" si="37"/>
        <v>-0.20715686493517005</v>
      </c>
      <c r="G131" s="186">
        <v>6.9646118721461185</v>
      </c>
      <c r="H131" s="187">
        <f t="shared" si="37"/>
        <v>0.19290167716806295</v>
      </c>
      <c r="I131" s="186">
        <v>7.1221982489613236</v>
      </c>
      <c r="J131" s="187">
        <f t="shared" si="37"/>
        <v>0.15758637681520504</v>
      </c>
      <c r="K131" s="186">
        <v>6.4367679410190854</v>
      </c>
      <c r="L131" s="187">
        <f t="shared" si="38"/>
        <v>-0.68543030794223814</v>
      </c>
      <c r="M131" s="186">
        <v>6.3170350982308978</v>
      </c>
      <c r="N131" s="187">
        <v>-0.19107960877791097</v>
      </c>
      <c r="O131" s="187">
        <v>-0.71358721687417592</v>
      </c>
    </row>
    <row r="132" spans="2:16" ht="6" customHeight="1" x14ac:dyDescent="0.25"/>
    <row r="133" spans="2:16" x14ac:dyDescent="0.25">
      <c r="B133" s="105" t="s">
        <v>55</v>
      </c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6" x14ac:dyDescent="0.25">
      <c r="K134" s="120"/>
      <c r="M134" s="120"/>
      <c r="N134" s="122"/>
    </row>
    <row r="136" spans="2:16" ht="48.75" customHeight="1" thickBot="1" x14ac:dyDescent="0.3">
      <c r="B136" s="267" t="s">
        <v>299</v>
      </c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1" t="s">
        <v>111</v>
      </c>
    </row>
    <row r="137" spans="2:16" ht="10.5" customHeight="1" thickBot="1" x14ac:dyDescent="0.3">
      <c r="B137" s="106"/>
      <c r="C137" s="107"/>
      <c r="D137" s="106"/>
      <c r="E137" s="106"/>
      <c r="F137" s="106"/>
      <c r="G137" s="106"/>
      <c r="H137" s="106"/>
      <c r="I137" s="106"/>
      <c r="J137" s="106"/>
      <c r="K137" s="106"/>
      <c r="L137" s="106"/>
      <c r="M137" s="4"/>
      <c r="N137" s="4"/>
      <c r="P137" s="1" t="s">
        <v>112</v>
      </c>
    </row>
    <row r="138" spans="2:16" ht="22.5" thickTop="1" thickBot="1" x14ac:dyDescent="0.3">
      <c r="B138" s="121" t="str">
        <f>C138</f>
        <v>Alemania</v>
      </c>
      <c r="C138" s="292" t="s">
        <v>113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4"/>
    </row>
    <row r="139" spans="2:16" ht="22.5" thickTop="1" thickBot="1" x14ac:dyDescent="0.3">
      <c r="B139" s="109"/>
      <c r="C139" s="295">
        <f>2019</f>
        <v>2019</v>
      </c>
      <c r="D139" s="296"/>
      <c r="E139" s="297">
        <v>2020</v>
      </c>
      <c r="F139" s="296"/>
      <c r="G139" s="297">
        <v>2021</v>
      </c>
      <c r="H139" s="296"/>
      <c r="I139" s="297">
        <v>2022</v>
      </c>
      <c r="J139" s="296"/>
      <c r="K139" s="297">
        <v>2023</v>
      </c>
      <c r="L139" s="296"/>
      <c r="M139" s="297">
        <v>2024</v>
      </c>
      <c r="N139" s="298"/>
      <c r="O139" s="299"/>
    </row>
    <row r="140" spans="2:16" ht="16.5" thickTop="1" thickBot="1" x14ac:dyDescent="0.3">
      <c r="B140" s="85"/>
      <c r="C140" s="111" t="s">
        <v>69</v>
      </c>
      <c r="D140" s="112" t="str">
        <f>CONCATENATE("dif ",RIGHT(2019,2),"/",RIGHT(2018,2))</f>
        <v>dif 19/18</v>
      </c>
      <c r="E140" s="113" t="s">
        <v>69</v>
      </c>
      <c r="F140" s="112" t="str">
        <f>CONCATENATE("dif ",RIGHT(E139,2),"/",RIGHT(C139,2))</f>
        <v>dif 20/19</v>
      </c>
      <c r="G140" s="113" t="s">
        <v>69</v>
      </c>
      <c r="H140" s="112" t="str">
        <f>CONCATENATE("dif ",RIGHT(G139,2),"/",RIGHT(E139,2))</f>
        <v>dif 21/20</v>
      </c>
      <c r="I140" s="113" t="s">
        <v>69</v>
      </c>
      <c r="J140" s="112" t="str">
        <f>CONCATENATE("dif ",RIGHT(I139,2),"/",RIGHT(G139,2))</f>
        <v>dif 22/21</v>
      </c>
      <c r="K140" s="113" t="s">
        <v>69</v>
      </c>
      <c r="L140" s="112" t="str">
        <f>CONCATENATE("dif ",RIGHT(K139,2),"/",RIGHT(I139,2))</f>
        <v>dif 23/22</v>
      </c>
      <c r="M140" s="113" t="s">
        <v>69</v>
      </c>
      <c r="N140" s="112" t="str">
        <f>CONCATENATE("dif ",RIGHT(M139,2),"/",RIGHT(K139,2))</f>
        <v>dif 24/23</v>
      </c>
      <c r="O140" s="112" t="str">
        <f>CONCATENATE("dif ",RIGHT(M139,2),"/",RIGHT(C139,2))</f>
        <v>dif 24/19</v>
      </c>
    </row>
    <row r="141" spans="2:16" x14ac:dyDescent="0.25">
      <c r="B141" s="114" t="s">
        <v>71</v>
      </c>
      <c r="C141" s="184">
        <v>8.1356877323420083</v>
      </c>
      <c r="D141" s="185">
        <v>-2.7340754734867705</v>
      </c>
      <c r="E141" s="184">
        <v>7.8617021276595747</v>
      </c>
      <c r="F141" s="185">
        <f t="shared" ref="F141:J143" si="41">IFERROR(E141-C141,"-")</f>
        <v>-0.2739856046824336</v>
      </c>
      <c r="G141" s="184">
        <v>10.762376237623762</v>
      </c>
      <c r="H141" s="185">
        <f t="shared" si="41"/>
        <v>2.9006741099641875</v>
      </c>
      <c r="I141" s="184">
        <v>8.0026954177897576</v>
      </c>
      <c r="J141" s="185">
        <f t="shared" si="41"/>
        <v>-2.7596808198340046</v>
      </c>
      <c r="K141" s="184">
        <v>8.2559456398641</v>
      </c>
      <c r="L141" s="185">
        <f t="shared" ref="L141:L143" si="42">IFERROR(K141-I141,"-")</f>
        <v>0.25325022207434245</v>
      </c>
      <c r="M141" s="184">
        <v>7.1475548060708265</v>
      </c>
      <c r="N141" s="185">
        <f t="shared" ref="N141:N143" si="43">IFERROR(M141-K141,"-")</f>
        <v>-1.1083908337932735</v>
      </c>
      <c r="O141" s="185">
        <f t="shared" ref="O141" si="44">IFERROR(M141-C141,"-")</f>
        <v>-0.98813292627118177</v>
      </c>
    </row>
    <row r="142" spans="2:16" x14ac:dyDescent="0.25">
      <c r="B142" s="114" t="s">
        <v>73</v>
      </c>
      <c r="C142" s="184">
        <v>8.6707202993451826</v>
      </c>
      <c r="D142" s="185">
        <v>-0.32691749593040775</v>
      </c>
      <c r="E142" s="184">
        <v>7.505226480836237</v>
      </c>
      <c r="F142" s="185">
        <f t="shared" si="41"/>
        <v>-1.1654938185089456</v>
      </c>
      <c r="G142" s="184">
        <v>19.736318407960198</v>
      </c>
      <c r="H142" s="185">
        <f t="shared" si="41"/>
        <v>12.231091927123961</v>
      </c>
      <c r="I142" s="184">
        <v>6.4764444444444447</v>
      </c>
      <c r="J142" s="185">
        <f t="shared" si="41"/>
        <v>-13.259873963515753</v>
      </c>
      <c r="K142" s="184">
        <v>10.370414201183433</v>
      </c>
      <c r="L142" s="185">
        <f t="shared" si="42"/>
        <v>3.8939697567389882</v>
      </c>
      <c r="M142" s="184">
        <v>8.3796526054590572</v>
      </c>
      <c r="N142" s="185">
        <f t="shared" si="43"/>
        <v>-1.9907615957243756</v>
      </c>
      <c r="O142" s="185">
        <f>IFERROR(M142-C142,"-")</f>
        <v>-0.29106769388612541</v>
      </c>
    </row>
    <row r="143" spans="2:16" x14ac:dyDescent="0.25">
      <c r="B143" s="114" t="s">
        <v>75</v>
      </c>
      <c r="C143" s="184">
        <v>8.6465028355387528</v>
      </c>
      <c r="D143" s="185">
        <v>1.0782773390621356</v>
      </c>
      <c r="E143" s="184">
        <v>9.7437185929648233</v>
      </c>
      <c r="F143" s="185">
        <f t="shared" si="41"/>
        <v>1.0972157574260706</v>
      </c>
      <c r="G143" s="184">
        <v>10.463869463869464</v>
      </c>
      <c r="H143" s="185">
        <f t="shared" si="41"/>
        <v>0.72015087090464114</v>
      </c>
      <c r="I143" s="184">
        <v>7.698924731182796</v>
      </c>
      <c r="J143" s="185">
        <f t="shared" si="41"/>
        <v>-2.7649447326866685</v>
      </c>
      <c r="K143" s="184">
        <v>7.2857142857142856</v>
      </c>
      <c r="L143" s="185">
        <f t="shared" si="42"/>
        <v>-0.41321044546851038</v>
      </c>
      <c r="M143" s="184">
        <v>5.5732217573221758</v>
      </c>
      <c r="N143" s="185">
        <f t="shared" si="43"/>
        <v>-1.7124925283921097</v>
      </c>
      <c r="O143" s="185">
        <f t="shared" ref="O143:O146" si="45">IFERROR(M143-C143,"-")</f>
        <v>-3.0732810782165769</v>
      </c>
    </row>
    <row r="144" spans="2:16" x14ac:dyDescent="0.25">
      <c r="B144" s="114" t="s">
        <v>77</v>
      </c>
      <c r="C144" s="184">
        <v>7.2989690721649483</v>
      </c>
      <c r="D144" s="185">
        <v>-1.7597311374786573</v>
      </c>
      <c r="E144" s="184" t="s">
        <v>231</v>
      </c>
      <c r="F144" s="185" t="str">
        <f>IFERROR(E144-C144,"-")</f>
        <v>-</v>
      </c>
      <c r="G144" s="184">
        <v>22.977777777777778</v>
      </c>
      <c r="H144" s="185" t="str">
        <f>IFERROR(G144-E144,"-")</f>
        <v>-</v>
      </c>
      <c r="I144" s="184">
        <v>7.1142857142857139</v>
      </c>
      <c r="J144" s="185">
        <f>IFERROR(I144-G144,"-")</f>
        <v>-15.863492063492064</v>
      </c>
      <c r="K144" s="184">
        <v>7.2047413793103452</v>
      </c>
      <c r="L144" s="185">
        <f>IFERROR(K144-I144,"-")</f>
        <v>9.0455665024631315E-2</v>
      </c>
      <c r="M144" s="184">
        <v>12.068527918781726</v>
      </c>
      <c r="N144" s="185">
        <f>IFERROR(M144-K144,"-")</f>
        <v>4.8637865394713806</v>
      </c>
      <c r="O144" s="185">
        <f t="shared" si="45"/>
        <v>4.7695588466167775</v>
      </c>
    </row>
    <row r="145" spans="1:16" x14ac:dyDescent="0.25">
      <c r="B145" s="114" t="s">
        <v>79</v>
      </c>
      <c r="C145" s="184">
        <v>6.4338308457711442</v>
      </c>
      <c r="D145" s="185">
        <v>-1.1192072592751998</v>
      </c>
      <c r="E145" s="184" t="s">
        <v>231</v>
      </c>
      <c r="F145" s="185" t="str">
        <f t="shared" ref="F145:J153" si="46">IFERROR(E145-C145,"-")</f>
        <v>-</v>
      </c>
      <c r="G145" s="184">
        <v>15.326923076923077</v>
      </c>
      <c r="H145" s="185" t="str">
        <f t="shared" si="46"/>
        <v>-</v>
      </c>
      <c r="I145" s="184">
        <v>6.7809110629067249</v>
      </c>
      <c r="J145" s="185">
        <f t="shared" si="46"/>
        <v>-8.5460120140163518</v>
      </c>
      <c r="K145" s="184">
        <v>7.3737373737373737</v>
      </c>
      <c r="L145" s="185">
        <f t="shared" ref="L145:L153" si="47">IFERROR(K145-I145,"-")</f>
        <v>0.59282631083064885</v>
      </c>
      <c r="M145" s="184">
        <v>9.1675824175824179</v>
      </c>
      <c r="N145" s="185">
        <f t="shared" ref="N145:N152" si="48">IFERROR(M145-K145,"-")</f>
        <v>1.7938450438450442</v>
      </c>
      <c r="O145" s="185">
        <f t="shared" si="45"/>
        <v>2.7337515718112737</v>
      </c>
    </row>
    <row r="146" spans="1:16" x14ac:dyDescent="0.25">
      <c r="B146" s="114" t="s">
        <v>81</v>
      </c>
      <c r="C146" s="184">
        <v>8.1699867197875164</v>
      </c>
      <c r="D146" s="185">
        <v>0.30393897442942652</v>
      </c>
      <c r="E146" s="184" t="s">
        <v>231</v>
      </c>
      <c r="F146" s="185" t="str">
        <f t="shared" si="46"/>
        <v>-</v>
      </c>
      <c r="G146" s="184">
        <v>17.822784810126581</v>
      </c>
      <c r="H146" s="185" t="str">
        <f t="shared" si="46"/>
        <v>-</v>
      </c>
      <c r="I146" s="184">
        <v>5.6285266457680247</v>
      </c>
      <c r="J146" s="185">
        <f t="shared" si="46"/>
        <v>-12.194258164358557</v>
      </c>
      <c r="K146" s="184">
        <v>6.3149792776791003</v>
      </c>
      <c r="L146" s="185">
        <f t="shared" si="47"/>
        <v>0.68645263191107553</v>
      </c>
      <c r="M146" s="184">
        <v>6.4553571428571432</v>
      </c>
      <c r="N146" s="185">
        <f t="shared" si="48"/>
        <v>0.14037786517804296</v>
      </c>
      <c r="O146" s="185">
        <f t="shared" si="45"/>
        <v>-1.7146295769303732</v>
      </c>
    </row>
    <row r="147" spans="1:16" x14ac:dyDescent="0.25">
      <c r="B147" s="114" t="s">
        <v>83</v>
      </c>
      <c r="C147" s="184">
        <v>8.9221658206429773</v>
      </c>
      <c r="D147" s="185">
        <v>-0.38839318556820324</v>
      </c>
      <c r="E147" s="184" t="s">
        <v>231</v>
      </c>
      <c r="F147" s="185" t="str">
        <f t="shared" si="46"/>
        <v>-</v>
      </c>
      <c r="G147" s="184">
        <v>9.8461538461538467</v>
      </c>
      <c r="H147" s="185" t="str">
        <f t="shared" si="46"/>
        <v>-</v>
      </c>
      <c r="I147" s="184">
        <v>8.2565445026178015</v>
      </c>
      <c r="J147" s="185">
        <f t="shared" si="46"/>
        <v>-1.5896093435360452</v>
      </c>
      <c r="K147" s="184">
        <v>16.43010752688172</v>
      </c>
      <c r="L147" s="185">
        <f t="shared" si="47"/>
        <v>8.1735630242639186</v>
      </c>
      <c r="M147" s="184">
        <v>7.3354231974921627</v>
      </c>
      <c r="N147" s="185">
        <f t="shared" si="48"/>
        <v>-9.0946843293895583</v>
      </c>
      <c r="O147" s="185">
        <f>IFERROR(M147-C147,"-")</f>
        <v>-1.5867426231508146</v>
      </c>
    </row>
    <row r="148" spans="1:16" x14ac:dyDescent="0.25">
      <c r="B148" s="114" t="s">
        <v>85</v>
      </c>
      <c r="C148" s="184">
        <v>8.873217115689382</v>
      </c>
      <c r="D148" s="185">
        <v>0.15137803522961235</v>
      </c>
      <c r="E148" s="184">
        <v>11.794238683127572</v>
      </c>
      <c r="F148" s="185">
        <f t="shared" si="46"/>
        <v>2.9210215674381903</v>
      </c>
      <c r="G148" s="184">
        <v>6.5616438356164384</v>
      </c>
      <c r="H148" s="185">
        <f t="shared" si="46"/>
        <v>-5.2325948475111339</v>
      </c>
      <c r="I148" s="184">
        <v>9.6734693877551017</v>
      </c>
      <c r="J148" s="185">
        <f t="shared" si="46"/>
        <v>3.1118255521386633</v>
      </c>
      <c r="K148" s="184">
        <v>8.7648114901256733</v>
      </c>
      <c r="L148" s="185">
        <f t="shared" si="47"/>
        <v>-0.90865789762942839</v>
      </c>
      <c r="M148" s="184">
        <v>8.639705882352942</v>
      </c>
      <c r="N148" s="185">
        <f t="shared" si="48"/>
        <v>-0.12510560777273128</v>
      </c>
      <c r="O148" s="185">
        <f>IFERROR(M148-C148,"-")</f>
        <v>-0.23351123333643997</v>
      </c>
    </row>
    <row r="149" spans="1:16" x14ac:dyDescent="0.25">
      <c r="B149" s="114" t="s">
        <v>87</v>
      </c>
      <c r="C149" s="184">
        <v>8.2846846846846844</v>
      </c>
      <c r="D149" s="185">
        <v>0.22374489026471345</v>
      </c>
      <c r="E149" s="184">
        <v>14.543859649122806</v>
      </c>
      <c r="F149" s="185">
        <f t="shared" si="46"/>
        <v>6.259174964438122</v>
      </c>
      <c r="G149" s="184">
        <v>8.0187110187110182</v>
      </c>
      <c r="H149" s="185">
        <f t="shared" si="46"/>
        <v>-6.5251486304117883</v>
      </c>
      <c r="I149" s="184">
        <v>8.0555555555555554</v>
      </c>
      <c r="J149" s="185">
        <f t="shared" si="46"/>
        <v>3.6844536844537146E-2</v>
      </c>
      <c r="K149" s="184">
        <v>5.4844192634560907</v>
      </c>
      <c r="L149" s="185">
        <f t="shared" si="47"/>
        <v>-2.5711362920994647</v>
      </c>
      <c r="M149" s="184">
        <v>5.9034749034749039</v>
      </c>
      <c r="N149" s="185">
        <f t="shared" si="48"/>
        <v>0.41905564001881324</v>
      </c>
      <c r="O149" s="185">
        <f t="shared" ref="O149:O152" si="49">IFERROR(M149-C149,"-")</f>
        <v>-2.3812097812097806</v>
      </c>
    </row>
    <row r="150" spans="1:16" x14ac:dyDescent="0.25">
      <c r="A150" s="120"/>
      <c r="B150" s="114" t="s">
        <v>89</v>
      </c>
      <c r="C150" s="184">
        <v>7.5302013422818792</v>
      </c>
      <c r="D150" s="185">
        <v>-0.73418054266304189</v>
      </c>
      <c r="E150" s="184">
        <v>5.4363636363636365</v>
      </c>
      <c r="F150" s="185">
        <f t="shared" si="46"/>
        <v>-2.0938377059182427</v>
      </c>
      <c r="G150" s="184">
        <v>6.7181069958847734</v>
      </c>
      <c r="H150" s="185">
        <f t="shared" si="46"/>
        <v>1.2817433595211369</v>
      </c>
      <c r="I150" s="184">
        <v>7.819121447028424</v>
      </c>
      <c r="J150" s="185">
        <f t="shared" si="46"/>
        <v>1.1010144511436506</v>
      </c>
      <c r="K150" s="184">
        <v>8.6818181818181817</v>
      </c>
      <c r="L150" s="185">
        <f t="shared" si="47"/>
        <v>0.86269673478975761</v>
      </c>
      <c r="M150" s="184">
        <v>8.1320406278855035</v>
      </c>
      <c r="N150" s="185">
        <f t="shared" si="48"/>
        <v>-0.54977755393267813</v>
      </c>
      <c r="O150" s="185">
        <f t="shared" si="49"/>
        <v>0.60183928560362432</v>
      </c>
    </row>
    <row r="151" spans="1:16" x14ac:dyDescent="0.25">
      <c r="B151" s="114" t="s">
        <v>91</v>
      </c>
      <c r="C151" s="184">
        <v>9.1275862068965523</v>
      </c>
      <c r="D151" s="185">
        <v>1.0949306308028994</v>
      </c>
      <c r="E151" s="184">
        <v>6.5258855585831066</v>
      </c>
      <c r="F151" s="185">
        <f t="shared" si="46"/>
        <v>-2.6017006483134457</v>
      </c>
      <c r="G151" s="184">
        <v>7.9976247030878858</v>
      </c>
      <c r="H151" s="185">
        <f t="shared" si="46"/>
        <v>1.4717391445047792</v>
      </c>
      <c r="I151" s="184">
        <v>8.1650831353919244</v>
      </c>
      <c r="J151" s="185">
        <f t="shared" si="46"/>
        <v>0.16745843230403867</v>
      </c>
      <c r="K151" s="184">
        <v>7.4842931937172779</v>
      </c>
      <c r="L151" s="185">
        <f t="shared" si="47"/>
        <v>-0.68078994167464657</v>
      </c>
      <c r="M151" s="184" t="s">
        <v>231</v>
      </c>
      <c r="N151" s="185" t="str">
        <f t="shared" si="48"/>
        <v>-</v>
      </c>
      <c r="O151" s="185" t="str">
        <f t="shared" si="49"/>
        <v>-</v>
      </c>
    </row>
    <row r="152" spans="1:16" x14ac:dyDescent="0.25">
      <c r="B152" s="114" t="s">
        <v>93</v>
      </c>
      <c r="C152" s="184">
        <v>8.9207792207792203</v>
      </c>
      <c r="D152" s="185">
        <v>0.18890899177158715</v>
      </c>
      <c r="E152" s="184">
        <v>7.788321167883212</v>
      </c>
      <c r="F152" s="185">
        <f t="shared" si="46"/>
        <v>-1.1324580528960082</v>
      </c>
      <c r="G152" s="184">
        <v>7.1046831955922869</v>
      </c>
      <c r="H152" s="185">
        <f t="shared" si="46"/>
        <v>-0.68363797229092516</v>
      </c>
      <c r="I152" s="184">
        <v>7.3941176470588239</v>
      </c>
      <c r="J152" s="185">
        <f t="shared" si="46"/>
        <v>0.28943445146653701</v>
      </c>
      <c r="K152" s="184">
        <v>7.4029335634167381</v>
      </c>
      <c r="L152" s="185">
        <f t="shared" si="47"/>
        <v>8.815916357914233E-3</v>
      </c>
      <c r="M152" s="184" t="s">
        <v>231</v>
      </c>
      <c r="N152" s="185" t="str">
        <f t="shared" si="48"/>
        <v>-</v>
      </c>
      <c r="O152" s="185" t="str">
        <f t="shared" si="49"/>
        <v>-</v>
      </c>
    </row>
    <row r="153" spans="1:16" ht="15.75" x14ac:dyDescent="0.25">
      <c r="B153" s="117" t="s">
        <v>30</v>
      </c>
      <c r="C153" s="186">
        <v>8.1924744234437323</v>
      </c>
      <c r="D153" s="187">
        <v>-0.32630693856343562</v>
      </c>
      <c r="E153" s="186">
        <v>8.1043272080616475</v>
      </c>
      <c r="F153" s="187">
        <f t="shared" si="46"/>
        <v>-8.8147215382084809E-2</v>
      </c>
      <c r="G153" s="186">
        <v>10.078081427774679</v>
      </c>
      <c r="H153" s="187">
        <f t="shared" si="46"/>
        <v>1.9737542197130313</v>
      </c>
      <c r="I153" s="186">
        <v>7.3186628807434175</v>
      </c>
      <c r="J153" s="187">
        <f t="shared" si="46"/>
        <v>-2.7594185470312613</v>
      </c>
      <c r="K153" s="186">
        <v>7.7856686444545868</v>
      </c>
      <c r="L153" s="187">
        <f t="shared" si="47"/>
        <v>0.46700576371116931</v>
      </c>
      <c r="M153" s="186">
        <v>7.3919117647058821</v>
      </c>
      <c r="N153" s="187">
        <v>-0.52300073846429296</v>
      </c>
      <c r="O153" s="187">
        <v>-0.62922526153318525</v>
      </c>
    </row>
    <row r="154" spans="1:16" ht="6" customHeight="1" x14ac:dyDescent="0.25"/>
    <row r="155" spans="1:16" x14ac:dyDescent="0.25">
      <c r="B155" s="105" t="s">
        <v>55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1:16" x14ac:dyDescent="0.25">
      <c r="K156" s="120"/>
      <c r="N156" s="123"/>
    </row>
    <row r="157" spans="1:16" x14ac:dyDescent="0.25">
      <c r="O157" s="122"/>
    </row>
    <row r="158" spans="1:16" ht="48.75" customHeight="1" thickBot="1" x14ac:dyDescent="0.3">
      <c r="B158" s="267" t="s">
        <v>300</v>
      </c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1" t="s">
        <v>114</v>
      </c>
    </row>
    <row r="159" spans="1:16" ht="10.5" customHeight="1" thickBot="1" x14ac:dyDescent="0.3">
      <c r="B159" s="106"/>
      <c r="C159" s="107"/>
      <c r="D159" s="106"/>
      <c r="E159" s="106"/>
      <c r="F159" s="106"/>
      <c r="G159" s="106"/>
      <c r="H159" s="106"/>
      <c r="I159" s="106"/>
      <c r="J159" s="106"/>
      <c r="K159" s="106"/>
      <c r="L159" s="106"/>
      <c r="M159" s="4"/>
      <c r="N159" s="4"/>
      <c r="P159" s="1" t="s">
        <v>115</v>
      </c>
    </row>
    <row r="160" spans="1:16" ht="22.5" thickTop="1" thickBot="1" x14ac:dyDescent="0.3">
      <c r="B160" s="121" t="str">
        <f>C160</f>
        <v>Francia</v>
      </c>
      <c r="C160" s="292" t="s">
        <v>116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4"/>
    </row>
    <row r="161" spans="2:15" ht="22.5" thickTop="1" thickBot="1" x14ac:dyDescent="0.3">
      <c r="B161" s="109"/>
      <c r="C161" s="295">
        <f>2019</f>
        <v>2019</v>
      </c>
      <c r="D161" s="296"/>
      <c r="E161" s="297">
        <v>2020</v>
      </c>
      <c r="F161" s="296"/>
      <c r="G161" s="297">
        <v>2021</v>
      </c>
      <c r="H161" s="296"/>
      <c r="I161" s="297">
        <v>2022</v>
      </c>
      <c r="J161" s="296"/>
      <c r="K161" s="297">
        <v>2023</v>
      </c>
      <c r="L161" s="296"/>
      <c r="M161" s="297">
        <v>2024</v>
      </c>
      <c r="N161" s="298"/>
      <c r="O161" s="299"/>
    </row>
    <row r="162" spans="2:15" ht="16.5" thickTop="1" thickBot="1" x14ac:dyDescent="0.3">
      <c r="B162" s="85"/>
      <c r="C162" s="111" t="s">
        <v>69</v>
      </c>
      <c r="D162" s="112" t="str">
        <f>CONCATENATE("dif ",RIGHT(2019,2),"/",RIGHT(2018,2))</f>
        <v>dif 19/18</v>
      </c>
      <c r="E162" s="113" t="s">
        <v>69</v>
      </c>
      <c r="F162" s="112" t="str">
        <f>CONCATENATE("dif ",RIGHT(E161,2),"/",RIGHT(C161,2))</f>
        <v>dif 20/19</v>
      </c>
      <c r="G162" s="113" t="s">
        <v>69</v>
      </c>
      <c r="H162" s="112" t="str">
        <f>CONCATENATE("dif ",RIGHT(G161,2),"/",RIGHT(E161,2))</f>
        <v>dif 21/20</v>
      </c>
      <c r="I162" s="113" t="s">
        <v>69</v>
      </c>
      <c r="J162" s="112" t="str">
        <f>CONCATENATE("dif ",RIGHT(I161,2),"/",RIGHT(G161,2))</f>
        <v>dif 22/21</v>
      </c>
      <c r="K162" s="113" t="s">
        <v>69</v>
      </c>
      <c r="L162" s="112" t="str">
        <f>CONCATENATE("dif ",RIGHT(K161,2),"/",RIGHT(I161,2))</f>
        <v>dif 23/22</v>
      </c>
      <c r="M162" s="113" t="s">
        <v>69</v>
      </c>
      <c r="N162" s="112" t="str">
        <f>CONCATENATE("dif ",RIGHT(M161,2),"/",RIGHT(K161,2))</f>
        <v>dif 24/23</v>
      </c>
      <c r="O162" s="112" t="str">
        <f>CONCATENATE("dif ",RIGHT(M161,2),"/",RIGHT(C161,2))</f>
        <v>dif 24/19</v>
      </c>
    </row>
    <row r="163" spans="2:15" x14ac:dyDescent="0.25">
      <c r="B163" s="114" t="s">
        <v>71</v>
      </c>
      <c r="C163" s="184">
        <v>7.1365409622886862</v>
      </c>
      <c r="D163" s="185">
        <v>-0.81848549273776872</v>
      </c>
      <c r="E163" s="184">
        <v>5.7492211838006231</v>
      </c>
      <c r="F163" s="185">
        <f t="shared" ref="F163:J165" si="50">IFERROR(E163-C163,"-")</f>
        <v>-1.3873197784880631</v>
      </c>
      <c r="G163" s="184">
        <v>4.729166666666667</v>
      </c>
      <c r="H163" s="185">
        <f t="shared" si="50"/>
        <v>-1.0200545171339561</v>
      </c>
      <c r="I163" s="184">
        <v>6.5365853658536581</v>
      </c>
      <c r="J163" s="185">
        <f t="shared" si="50"/>
        <v>1.8074186991869912</v>
      </c>
      <c r="K163" s="184">
        <v>7.2143184947223498</v>
      </c>
      <c r="L163" s="185">
        <f t="shared" ref="L163:L165" si="51">IFERROR(K163-I163,"-")</f>
        <v>0.67773312886869164</v>
      </c>
      <c r="M163" s="184">
        <v>7.8896882494004794</v>
      </c>
      <c r="N163" s="185">
        <f t="shared" ref="N163:N165" si="52">IFERROR(M163-K163,"-")</f>
        <v>0.67536975467812965</v>
      </c>
      <c r="O163" s="185">
        <f t="shared" ref="O163" si="53">IFERROR(M163-C163,"-")</f>
        <v>0.75314728711179324</v>
      </c>
    </row>
    <row r="164" spans="2:15" x14ac:dyDescent="0.25">
      <c r="B164" s="114" t="s">
        <v>73</v>
      </c>
      <c r="C164" s="184">
        <v>6.8485804416403786</v>
      </c>
      <c r="D164" s="185">
        <v>-0.3575524374056176</v>
      </c>
      <c r="E164" s="184">
        <v>6.7679449360865291</v>
      </c>
      <c r="F164" s="185">
        <f t="shared" si="50"/>
        <v>-8.0635505553849463E-2</v>
      </c>
      <c r="G164" s="184">
        <v>6.1937499999999996</v>
      </c>
      <c r="H164" s="185">
        <f t="shared" si="50"/>
        <v>-0.57419493608652949</v>
      </c>
      <c r="I164" s="184">
        <v>5.8539007092198583</v>
      </c>
      <c r="J164" s="185">
        <f t="shared" si="50"/>
        <v>-0.33984929078014137</v>
      </c>
      <c r="K164" s="184">
        <v>7.303468208092486</v>
      </c>
      <c r="L164" s="185">
        <f t="shared" si="51"/>
        <v>1.4495674988726277</v>
      </c>
      <c r="M164" s="184">
        <v>6.3089552238805968</v>
      </c>
      <c r="N164" s="185">
        <f t="shared" si="52"/>
        <v>-0.99451298421188916</v>
      </c>
      <c r="O164" s="185">
        <f>IFERROR(M164-C164,"-")</f>
        <v>-0.53962521775978178</v>
      </c>
    </row>
    <row r="165" spans="2:15" x14ac:dyDescent="0.25">
      <c r="B165" s="114" t="s">
        <v>75</v>
      </c>
      <c r="C165" s="184">
        <v>6.3845089903181194</v>
      </c>
      <c r="D165" s="185">
        <v>0.10363249629421478</v>
      </c>
      <c r="E165" s="184">
        <v>8.1036585365853657</v>
      </c>
      <c r="F165" s="185">
        <f t="shared" si="50"/>
        <v>1.7191495462672464</v>
      </c>
      <c r="G165" s="184">
        <v>6.4149377593360999</v>
      </c>
      <c r="H165" s="185">
        <f t="shared" si="50"/>
        <v>-1.6887207772492658</v>
      </c>
      <c r="I165" s="184">
        <v>6.8731343283582094</v>
      </c>
      <c r="J165" s="185">
        <f t="shared" si="50"/>
        <v>0.45819656902210948</v>
      </c>
      <c r="K165" s="184">
        <v>6.9717348927875245</v>
      </c>
      <c r="L165" s="185">
        <f t="shared" si="51"/>
        <v>9.8600564429315085E-2</v>
      </c>
      <c r="M165" s="184">
        <v>8.247519582245431</v>
      </c>
      <c r="N165" s="185">
        <f t="shared" si="52"/>
        <v>1.2757846894579066</v>
      </c>
      <c r="O165" s="185">
        <f t="shared" ref="O165:O168" si="54">IFERROR(M165-C165,"-")</f>
        <v>1.8630105919273117</v>
      </c>
    </row>
    <row r="166" spans="2:15" x14ac:dyDescent="0.25">
      <c r="B166" s="114" t="s">
        <v>77</v>
      </c>
      <c r="C166" s="184">
        <v>6.7543993879112474</v>
      </c>
      <c r="D166" s="185">
        <v>0.45666069444391066</v>
      </c>
      <c r="E166" s="184" t="s">
        <v>231</v>
      </c>
      <c r="F166" s="185" t="str">
        <f>IFERROR(E166-C166,"-")</f>
        <v>-</v>
      </c>
      <c r="G166" s="184">
        <v>7</v>
      </c>
      <c r="H166" s="185" t="str">
        <f>IFERROR(G166-E166,"-")</f>
        <v>-</v>
      </c>
      <c r="I166" s="184">
        <v>5.7451171875</v>
      </c>
      <c r="J166" s="185">
        <f>IFERROR(I166-G166,"-")</f>
        <v>-1.2548828125</v>
      </c>
      <c r="K166" s="184">
        <v>6.1101449275362318</v>
      </c>
      <c r="L166" s="185">
        <f>IFERROR(K166-I166,"-")</f>
        <v>0.36502774003623184</v>
      </c>
      <c r="M166" s="184">
        <v>6.5773298083278258</v>
      </c>
      <c r="N166" s="185">
        <f>IFERROR(M166-K166,"-")</f>
        <v>0.46718488079159393</v>
      </c>
      <c r="O166" s="185">
        <f t="shared" si="54"/>
        <v>-0.17706957958342162</v>
      </c>
    </row>
    <row r="167" spans="2:15" x14ac:dyDescent="0.25">
      <c r="B167" s="114" t="s">
        <v>79</v>
      </c>
      <c r="C167" s="184">
        <v>7.287558685446009</v>
      </c>
      <c r="D167" s="185">
        <v>0.29679656073469296</v>
      </c>
      <c r="E167" s="184" t="s">
        <v>231</v>
      </c>
      <c r="F167" s="185" t="str">
        <f t="shared" ref="F167:J175" si="55">IFERROR(E167-C167,"-")</f>
        <v>-</v>
      </c>
      <c r="G167" s="184">
        <v>4.4880239520958085</v>
      </c>
      <c r="H167" s="185" t="str">
        <f t="shared" si="55"/>
        <v>-</v>
      </c>
      <c r="I167" s="184">
        <v>7.0894308943089435</v>
      </c>
      <c r="J167" s="185">
        <f t="shared" si="55"/>
        <v>2.601406942213135</v>
      </c>
      <c r="K167" s="184">
        <v>6.3323216995447646</v>
      </c>
      <c r="L167" s="185">
        <f t="shared" ref="L167:L175" si="56">IFERROR(K167-I167,"-")</f>
        <v>-0.75710919476417882</v>
      </c>
      <c r="M167" s="184">
        <v>7.4274533413606258</v>
      </c>
      <c r="N167" s="185">
        <f t="shared" ref="N167:N174" si="57">IFERROR(M167-K167,"-")</f>
        <v>1.0951316418158612</v>
      </c>
      <c r="O167" s="185">
        <f t="shared" si="54"/>
        <v>0.13989465591461681</v>
      </c>
    </row>
    <row r="168" spans="2:15" x14ac:dyDescent="0.25">
      <c r="B168" s="114" t="s">
        <v>81</v>
      </c>
      <c r="C168" s="184">
        <v>6.0024875621890548</v>
      </c>
      <c r="D168" s="185">
        <v>-1.5451963615166671</v>
      </c>
      <c r="E168" s="184" t="s">
        <v>231</v>
      </c>
      <c r="F168" s="185" t="str">
        <f t="shared" si="55"/>
        <v>-</v>
      </c>
      <c r="G168" s="184">
        <v>6.6040609137055837</v>
      </c>
      <c r="H168" s="185" t="str">
        <f t="shared" si="55"/>
        <v>-</v>
      </c>
      <c r="I168" s="184">
        <v>5.8227848101265822</v>
      </c>
      <c r="J168" s="185">
        <f t="shared" si="55"/>
        <v>-0.78127610357900146</v>
      </c>
      <c r="K168" s="184">
        <v>6.5613636363636365</v>
      </c>
      <c r="L168" s="185">
        <f t="shared" si="56"/>
        <v>0.73857882623705429</v>
      </c>
      <c r="M168" s="184">
        <v>6.0972568578553616</v>
      </c>
      <c r="N168" s="185">
        <f t="shared" si="57"/>
        <v>-0.46410677850827486</v>
      </c>
      <c r="O168" s="185">
        <f t="shared" si="54"/>
        <v>9.4769295666306874E-2</v>
      </c>
    </row>
    <row r="169" spans="2:15" x14ac:dyDescent="0.25">
      <c r="B169" s="114" t="s">
        <v>83</v>
      </c>
      <c r="C169" s="184">
        <v>8.576407506702413</v>
      </c>
      <c r="D169" s="185">
        <v>1.4910683382122603</v>
      </c>
      <c r="E169" s="184" t="s">
        <v>231</v>
      </c>
      <c r="F169" s="185" t="str">
        <f t="shared" si="55"/>
        <v>-</v>
      </c>
      <c r="G169" s="184">
        <v>4.1475409836065573</v>
      </c>
      <c r="H169" s="185" t="str">
        <f t="shared" si="55"/>
        <v>-</v>
      </c>
      <c r="I169" s="184">
        <v>8.4603174603174605</v>
      </c>
      <c r="J169" s="185">
        <f t="shared" si="55"/>
        <v>4.3127764767109031</v>
      </c>
      <c r="K169" s="184">
        <v>7.6562698917886696</v>
      </c>
      <c r="L169" s="185">
        <f t="shared" si="56"/>
        <v>-0.80404756852879089</v>
      </c>
      <c r="M169" s="184">
        <v>6.3948832035595107</v>
      </c>
      <c r="N169" s="185">
        <f t="shared" si="57"/>
        <v>-1.2613866882291589</v>
      </c>
      <c r="O169" s="185">
        <f>IFERROR(M169-C169,"-")</f>
        <v>-2.1815243031429024</v>
      </c>
    </row>
    <row r="170" spans="2:15" x14ac:dyDescent="0.25">
      <c r="B170" s="114" t="s">
        <v>85</v>
      </c>
      <c r="C170" s="184">
        <v>8.4161735700197244</v>
      </c>
      <c r="D170" s="185">
        <v>-1.2435846337799301</v>
      </c>
      <c r="E170" s="184">
        <v>10.433333333333334</v>
      </c>
      <c r="F170" s="185">
        <f t="shared" si="55"/>
        <v>2.0171597633136091</v>
      </c>
      <c r="G170" s="184">
        <v>8.2528735632183903</v>
      </c>
      <c r="H170" s="185">
        <f t="shared" si="55"/>
        <v>-2.1804597701149433</v>
      </c>
      <c r="I170" s="184">
        <v>8.2962720732504902</v>
      </c>
      <c r="J170" s="185">
        <f t="shared" si="55"/>
        <v>4.3398510032099935E-2</v>
      </c>
      <c r="K170" s="184">
        <v>10.346733668341708</v>
      </c>
      <c r="L170" s="185">
        <f t="shared" si="56"/>
        <v>2.0504615950912175</v>
      </c>
      <c r="M170" s="184">
        <v>9.152667723190703</v>
      </c>
      <c r="N170" s="185">
        <f t="shared" si="57"/>
        <v>-1.1940659451510047</v>
      </c>
      <c r="O170" s="185">
        <f>IFERROR(M170-C170,"-")</f>
        <v>0.73649415317097855</v>
      </c>
    </row>
    <row r="171" spans="2:15" x14ac:dyDescent="0.25">
      <c r="B171" s="114" t="s">
        <v>87</v>
      </c>
      <c r="C171" s="184">
        <v>7.2002945508100149</v>
      </c>
      <c r="D171" s="185">
        <v>1.4145802650957293</v>
      </c>
      <c r="E171" s="184">
        <v>5.2180451127819545</v>
      </c>
      <c r="F171" s="185">
        <f t="shared" si="55"/>
        <v>-1.9822494380280604</v>
      </c>
      <c r="G171" s="184">
        <v>7.3111702127659575</v>
      </c>
      <c r="H171" s="185">
        <f t="shared" si="55"/>
        <v>2.093125099984003</v>
      </c>
      <c r="I171" s="184">
        <v>7.2282157676348548</v>
      </c>
      <c r="J171" s="185">
        <f t="shared" si="55"/>
        <v>-8.2954445131102617E-2</v>
      </c>
      <c r="K171" s="184">
        <v>7.003300330033003</v>
      </c>
      <c r="L171" s="185">
        <f t="shared" si="56"/>
        <v>-0.22491543760185184</v>
      </c>
      <c r="M171" s="184">
        <v>3.8022199798183651</v>
      </c>
      <c r="N171" s="185">
        <f t="shared" si="57"/>
        <v>-3.2010803502146379</v>
      </c>
      <c r="O171" s="185">
        <f t="shared" ref="O171:O174" si="58">IFERROR(M171-C171,"-")</f>
        <v>-3.3980745709916498</v>
      </c>
    </row>
    <row r="172" spans="2:15" x14ac:dyDescent="0.25">
      <c r="B172" s="114" t="s">
        <v>89</v>
      </c>
      <c r="C172" s="184">
        <v>5.8696264975334742</v>
      </c>
      <c r="D172" s="185">
        <v>-0.94518831728134067</v>
      </c>
      <c r="E172" s="184">
        <v>6.267942583732057</v>
      </c>
      <c r="F172" s="185">
        <f t="shared" si="55"/>
        <v>0.39831608619858283</v>
      </c>
      <c r="G172" s="184">
        <v>5.4994388327721664</v>
      </c>
      <c r="H172" s="185">
        <f t="shared" si="55"/>
        <v>-0.76850375095989065</v>
      </c>
      <c r="I172" s="184">
        <v>6.1459524526030691</v>
      </c>
      <c r="J172" s="185">
        <f t="shared" si="55"/>
        <v>0.64651361983090272</v>
      </c>
      <c r="K172" s="184">
        <v>6.1748318924111434</v>
      </c>
      <c r="L172" s="185">
        <f t="shared" si="56"/>
        <v>2.8879439808074281E-2</v>
      </c>
      <c r="M172" s="184">
        <v>6.659903626680193</v>
      </c>
      <c r="N172" s="185">
        <f t="shared" si="57"/>
        <v>0.48507173426904959</v>
      </c>
      <c r="O172" s="185">
        <f t="shared" si="58"/>
        <v>0.79027712914671877</v>
      </c>
    </row>
    <row r="173" spans="2:15" x14ac:dyDescent="0.25">
      <c r="B173" s="114" t="s">
        <v>91</v>
      </c>
      <c r="C173" s="184">
        <v>6.5869565217391308</v>
      </c>
      <c r="D173" s="185">
        <v>-0.12504347826086892</v>
      </c>
      <c r="E173" s="184">
        <v>4.4545454545454541</v>
      </c>
      <c r="F173" s="185">
        <f t="shared" si="55"/>
        <v>-2.1324110671936767</v>
      </c>
      <c r="G173" s="184">
        <v>8.594678217821782</v>
      </c>
      <c r="H173" s="185">
        <f t="shared" si="55"/>
        <v>4.1401327632763278</v>
      </c>
      <c r="I173" s="184">
        <v>9.0160278745644593</v>
      </c>
      <c r="J173" s="185">
        <f t="shared" si="55"/>
        <v>0.42134965674267733</v>
      </c>
      <c r="K173" s="184">
        <v>8.294520547945206</v>
      </c>
      <c r="L173" s="185">
        <f t="shared" si="56"/>
        <v>-0.72150732661925332</v>
      </c>
      <c r="M173" s="184" t="s">
        <v>231</v>
      </c>
      <c r="N173" s="185" t="str">
        <f t="shared" si="57"/>
        <v>-</v>
      </c>
      <c r="O173" s="185" t="str">
        <f t="shared" si="58"/>
        <v>-</v>
      </c>
    </row>
    <row r="174" spans="2:15" x14ac:dyDescent="0.25">
      <c r="B174" s="114" t="s">
        <v>93</v>
      </c>
      <c r="C174" s="184">
        <v>6.5323450134770891</v>
      </c>
      <c r="D174" s="185">
        <v>0.50204198317405879</v>
      </c>
      <c r="E174" s="184">
        <v>6.1395793499043974</v>
      </c>
      <c r="F174" s="185">
        <f t="shared" si="55"/>
        <v>-0.39276566357269171</v>
      </c>
      <c r="G174" s="184">
        <v>6.6066790352504636</v>
      </c>
      <c r="H174" s="185">
        <f t="shared" si="55"/>
        <v>0.46709968534606627</v>
      </c>
      <c r="I174" s="184">
        <v>6.6683569979716024</v>
      </c>
      <c r="J174" s="185">
        <f t="shared" si="55"/>
        <v>6.167796272113879E-2</v>
      </c>
      <c r="K174" s="184">
        <v>6.2648752399232244</v>
      </c>
      <c r="L174" s="185">
        <f t="shared" si="56"/>
        <v>-0.40348175804837805</v>
      </c>
      <c r="M174" s="184" t="s">
        <v>231</v>
      </c>
      <c r="N174" s="185" t="str">
        <f t="shared" si="57"/>
        <v>-</v>
      </c>
      <c r="O174" s="185" t="str">
        <f t="shared" si="58"/>
        <v>-</v>
      </c>
    </row>
    <row r="175" spans="2:15" ht="15.75" x14ac:dyDescent="0.25">
      <c r="B175" s="117" t="s">
        <v>30</v>
      </c>
      <c r="C175" s="186">
        <v>6.9148897058823531</v>
      </c>
      <c r="D175" s="187">
        <v>-9.1544117647059053E-2</v>
      </c>
      <c r="E175" s="186">
        <v>6.2528269063496662</v>
      </c>
      <c r="F175" s="187">
        <f t="shared" si="55"/>
        <v>-0.66206279953268687</v>
      </c>
      <c r="G175" s="186">
        <v>7.0498887829679058</v>
      </c>
      <c r="H175" s="187">
        <f t="shared" si="55"/>
        <v>0.79706187661823957</v>
      </c>
      <c r="I175" s="186">
        <v>7.0258214661716627</v>
      </c>
      <c r="J175" s="187">
        <f t="shared" si="55"/>
        <v>-2.4067316796243077E-2</v>
      </c>
      <c r="K175" s="186">
        <v>6.864052535202374</v>
      </c>
      <c r="L175" s="187">
        <f t="shared" si="56"/>
        <v>-0.16176893096928868</v>
      </c>
      <c r="M175" s="186">
        <v>6.9437899697071694</v>
      </c>
      <c r="N175" s="187">
        <v>8.6761215713559103E-2</v>
      </c>
      <c r="O175" s="187">
        <v>-3.2678078652070397E-2</v>
      </c>
    </row>
    <row r="176" spans="2:15" ht="6" customHeight="1" x14ac:dyDescent="0.25"/>
    <row r="177" spans="1:16" x14ac:dyDescent="0.25">
      <c r="B177" s="105" t="s">
        <v>55</v>
      </c>
      <c r="C177" s="105"/>
      <c r="D177" s="105"/>
      <c r="E177" s="105"/>
      <c r="F177" s="105"/>
      <c r="G177" s="105"/>
      <c r="H177" s="105"/>
      <c r="I177" s="105"/>
      <c r="J177" s="105"/>
      <c r="K177" s="124"/>
      <c r="L177" s="105"/>
      <c r="M177" s="105"/>
      <c r="N177" s="105"/>
      <c r="O177" s="105"/>
    </row>
    <row r="180" spans="1:16" ht="48.75" customHeight="1" thickBot="1" x14ac:dyDescent="0.3">
      <c r="B180" s="267" t="s">
        <v>301</v>
      </c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1" t="s">
        <v>117</v>
      </c>
    </row>
    <row r="181" spans="1:16" ht="10.5" customHeight="1" thickBot="1" x14ac:dyDescent="0.3">
      <c r="B181" s="106"/>
      <c r="C181" s="107"/>
      <c r="D181" s="106"/>
      <c r="E181" s="106"/>
      <c r="F181" s="106"/>
      <c r="G181" s="106"/>
      <c r="H181" s="106"/>
      <c r="I181" s="106"/>
      <c r="J181" s="106"/>
      <c r="K181" s="106"/>
      <c r="L181" s="106"/>
      <c r="M181" s="4"/>
      <c r="N181" s="4"/>
      <c r="P181" s="1" t="s">
        <v>118</v>
      </c>
    </row>
    <row r="182" spans="1:16" ht="22.5" thickTop="1" thickBot="1" x14ac:dyDescent="0.3">
      <c r="B182" s="121" t="str">
        <f>C182</f>
        <v>Bélgica</v>
      </c>
      <c r="C182" s="292" t="s">
        <v>119</v>
      </c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4"/>
    </row>
    <row r="183" spans="1:16" ht="22.5" thickTop="1" thickBot="1" x14ac:dyDescent="0.3">
      <c r="B183" s="109"/>
      <c r="C183" s="295">
        <f>2019</f>
        <v>2019</v>
      </c>
      <c r="D183" s="296"/>
      <c r="E183" s="297">
        <v>2020</v>
      </c>
      <c r="F183" s="296"/>
      <c r="G183" s="297">
        <v>2021</v>
      </c>
      <c r="H183" s="296"/>
      <c r="I183" s="297">
        <v>2022</v>
      </c>
      <c r="J183" s="296"/>
      <c r="K183" s="297">
        <v>2023</v>
      </c>
      <c r="L183" s="296"/>
      <c r="M183" s="297">
        <v>2024</v>
      </c>
      <c r="N183" s="298"/>
      <c r="O183" s="299"/>
    </row>
    <row r="184" spans="1:16" ht="16.5" thickTop="1" thickBot="1" x14ac:dyDescent="0.3">
      <c r="B184" s="85"/>
      <c r="C184" s="111" t="s">
        <v>69</v>
      </c>
      <c r="D184" s="112" t="str">
        <f>CONCATENATE("dif ",RIGHT(2019,2),"/",RIGHT(2018,2))</f>
        <v>dif 19/18</v>
      </c>
      <c r="E184" s="113" t="s">
        <v>69</v>
      </c>
      <c r="F184" s="112" t="str">
        <f>CONCATENATE("dif ",RIGHT(E183,2),"/",RIGHT(C183,2))</f>
        <v>dif 20/19</v>
      </c>
      <c r="G184" s="113" t="s">
        <v>69</v>
      </c>
      <c r="H184" s="112" t="str">
        <f>CONCATENATE("dif ",RIGHT(G183,2),"/",RIGHT(E183,2))</f>
        <v>dif 21/20</v>
      </c>
      <c r="I184" s="113" t="s">
        <v>69</v>
      </c>
      <c r="J184" s="112" t="str">
        <f>CONCATENATE("dif ",RIGHT(I183,2),"/",RIGHT(G183,2))</f>
        <v>dif 22/21</v>
      </c>
      <c r="K184" s="113" t="s">
        <v>69</v>
      </c>
      <c r="L184" s="112" t="str">
        <f>CONCATENATE("dif ",RIGHT(K183,2),"/",RIGHT(I183,2))</f>
        <v>dif 23/22</v>
      </c>
      <c r="M184" s="113" t="s">
        <v>69</v>
      </c>
      <c r="N184" s="112" t="str">
        <f>CONCATENATE("dif ",RIGHT(M183,2),"/",RIGHT(K183,2))</f>
        <v>dif 24/23</v>
      </c>
      <c r="O184" s="112" t="str">
        <f>CONCATENATE("dif ",RIGHT(M183,2),"/",RIGHT(C183,2))</f>
        <v>dif 24/19</v>
      </c>
    </row>
    <row r="185" spans="1:16" x14ac:dyDescent="0.25">
      <c r="A185" s="120"/>
      <c r="B185" s="114" t="s">
        <v>71</v>
      </c>
      <c r="C185" s="184">
        <v>6.0629629629629633</v>
      </c>
      <c r="D185" s="185">
        <v>-1.8668029233246619</v>
      </c>
      <c r="E185" s="184">
        <v>5.3219178082191778</v>
      </c>
      <c r="F185" s="185">
        <f t="shared" ref="F185:J187" si="59">IFERROR(E185-C185,"-")</f>
        <v>-0.74104515474378552</v>
      </c>
      <c r="G185" s="184">
        <v>32.443708609271525</v>
      </c>
      <c r="H185" s="185">
        <f t="shared" si="59"/>
        <v>27.121790801052349</v>
      </c>
      <c r="I185" s="184">
        <v>6.6523809523809527</v>
      </c>
      <c r="J185" s="185">
        <f t="shared" si="59"/>
        <v>-25.791327656890573</v>
      </c>
      <c r="K185" s="184">
        <v>6.8395904436860064</v>
      </c>
      <c r="L185" s="185">
        <f t="shared" ref="L185:L187" si="60">IFERROR(K185-I185,"-")</f>
        <v>0.18720949130505371</v>
      </c>
      <c r="M185" s="184">
        <v>7.064327485380117</v>
      </c>
      <c r="N185" s="185">
        <f t="shared" ref="N185:N187" si="61">IFERROR(M185-K185,"-")</f>
        <v>0.22473704169411057</v>
      </c>
      <c r="O185" s="185">
        <f t="shared" ref="O185" si="62">IFERROR(M185-C185,"-")</f>
        <v>1.0013645224171537</v>
      </c>
    </row>
    <row r="186" spans="1:16" x14ac:dyDescent="0.25">
      <c r="B186" s="114" t="s">
        <v>73</v>
      </c>
      <c r="C186" s="184">
        <v>6.2685185185185182</v>
      </c>
      <c r="D186" s="185">
        <v>-1.8215136358223178</v>
      </c>
      <c r="E186" s="184">
        <v>5.7124463519313302</v>
      </c>
      <c r="F186" s="185">
        <f t="shared" si="59"/>
        <v>-0.55607216658718794</v>
      </c>
      <c r="G186" s="184" t="s">
        <v>231</v>
      </c>
      <c r="H186" s="185" t="str">
        <f t="shared" si="59"/>
        <v>-</v>
      </c>
      <c r="I186" s="184">
        <v>5.0331753554502372</v>
      </c>
      <c r="J186" s="185" t="str">
        <f t="shared" si="59"/>
        <v>-</v>
      </c>
      <c r="K186" s="184">
        <v>5.4823529411764707</v>
      </c>
      <c r="L186" s="185">
        <f t="shared" si="60"/>
        <v>0.44917758572623345</v>
      </c>
      <c r="M186" s="184">
        <v>6.0017182130584192</v>
      </c>
      <c r="N186" s="185">
        <f t="shared" si="61"/>
        <v>0.51936527188194859</v>
      </c>
      <c r="O186" s="185">
        <f>IFERROR(M186-C186,"-")</f>
        <v>-0.26680030546009892</v>
      </c>
    </row>
    <row r="187" spans="1:16" x14ac:dyDescent="0.25">
      <c r="B187" s="114" t="s">
        <v>75</v>
      </c>
      <c r="C187" s="184">
        <v>7.0067114093959733</v>
      </c>
      <c r="D187" s="185">
        <v>1.4873565706862957</v>
      </c>
      <c r="E187" s="184">
        <v>5.666666666666667</v>
      </c>
      <c r="F187" s="185">
        <f t="shared" si="59"/>
        <v>-1.3400447427293063</v>
      </c>
      <c r="G187" s="184">
        <v>1</v>
      </c>
      <c r="H187" s="185">
        <f t="shared" si="59"/>
        <v>-4.666666666666667</v>
      </c>
      <c r="I187" s="184">
        <v>7.8085585585585582</v>
      </c>
      <c r="J187" s="185">
        <f t="shared" si="59"/>
        <v>6.8085585585585582</v>
      </c>
      <c r="K187" s="184">
        <v>5.3860465116279066</v>
      </c>
      <c r="L187" s="185">
        <f t="shared" si="60"/>
        <v>-2.4225120469306516</v>
      </c>
      <c r="M187" s="184">
        <v>5.8</v>
      </c>
      <c r="N187" s="185">
        <f t="shared" si="61"/>
        <v>0.41395348837209323</v>
      </c>
      <c r="O187" s="185">
        <f t="shared" ref="O187:O190" si="63">IFERROR(M187-C187,"-")</f>
        <v>-1.2067114093959734</v>
      </c>
    </row>
    <row r="188" spans="1:16" x14ac:dyDescent="0.25">
      <c r="B188" s="114" t="s">
        <v>77</v>
      </c>
      <c r="C188" s="184">
        <v>5.5968379446640313</v>
      </c>
      <c r="D188" s="185">
        <v>-1.3218367541311498</v>
      </c>
      <c r="E188" s="184" t="s">
        <v>231</v>
      </c>
      <c r="F188" s="185" t="str">
        <f>IFERROR(E188-C188,"-")</f>
        <v>-</v>
      </c>
      <c r="G188" s="184">
        <v>32.390243902439025</v>
      </c>
      <c r="H188" s="185" t="str">
        <f>IFERROR(G188-E188,"-")</f>
        <v>-</v>
      </c>
      <c r="I188" s="184">
        <v>5.652582159624413</v>
      </c>
      <c r="J188" s="185">
        <f>IFERROR(I188-G188,"-")</f>
        <v>-26.737661742814613</v>
      </c>
      <c r="K188" s="184">
        <v>5.9813432835820892</v>
      </c>
      <c r="L188" s="185">
        <f>IFERROR(K188-I188,"-")</f>
        <v>0.3287611239576762</v>
      </c>
      <c r="M188" s="184">
        <v>7.638418079096045</v>
      </c>
      <c r="N188" s="185">
        <f>IFERROR(M188-K188,"-")</f>
        <v>1.6570747955139558</v>
      </c>
      <c r="O188" s="185">
        <f t="shared" si="63"/>
        <v>2.0415801344320137</v>
      </c>
    </row>
    <row r="189" spans="1:16" x14ac:dyDescent="0.25">
      <c r="B189" s="114" t="s">
        <v>79</v>
      </c>
      <c r="C189" s="184">
        <v>5.8020304568527923</v>
      </c>
      <c r="D189" s="185">
        <v>1.0183766106989465</v>
      </c>
      <c r="E189" s="184" t="s">
        <v>231</v>
      </c>
      <c r="F189" s="185" t="str">
        <f t="shared" ref="F189:J197" si="64">IFERROR(E189-C189,"-")</f>
        <v>-</v>
      </c>
      <c r="G189" s="184">
        <v>10.127906976744185</v>
      </c>
      <c r="H189" s="185" t="str">
        <f t="shared" si="64"/>
        <v>-</v>
      </c>
      <c r="I189" s="184">
        <v>15.8</v>
      </c>
      <c r="J189" s="185">
        <f t="shared" si="64"/>
        <v>5.6720930232558153</v>
      </c>
      <c r="K189" s="184">
        <v>5.8587786259541987</v>
      </c>
      <c r="L189" s="185">
        <f t="shared" ref="L189:L197" si="65">IFERROR(K189-I189,"-")</f>
        <v>-9.9412213740458029</v>
      </c>
      <c r="M189" s="184">
        <v>7.21218487394958</v>
      </c>
      <c r="N189" s="185">
        <f t="shared" ref="N189:N196" si="66">IFERROR(M189-K189,"-")</f>
        <v>1.3534062479953812</v>
      </c>
      <c r="O189" s="185">
        <f t="shared" si="63"/>
        <v>1.4101544170967877</v>
      </c>
    </row>
    <row r="190" spans="1:16" x14ac:dyDescent="0.25">
      <c r="B190" s="114" t="s">
        <v>120</v>
      </c>
      <c r="C190" s="184">
        <v>5.7723577235772359</v>
      </c>
      <c r="D190" s="185">
        <v>-0.87880506712043882</v>
      </c>
      <c r="E190" s="184" t="s">
        <v>231</v>
      </c>
      <c r="F190" s="185" t="str">
        <f t="shared" si="64"/>
        <v>-</v>
      </c>
      <c r="G190" s="184">
        <v>12.737704918032787</v>
      </c>
      <c r="H190" s="185" t="str">
        <f t="shared" si="64"/>
        <v>-</v>
      </c>
      <c r="I190" s="184">
        <v>4.3795180722891569</v>
      </c>
      <c r="J190" s="185">
        <f t="shared" si="64"/>
        <v>-8.3581868457436297</v>
      </c>
      <c r="K190" s="184">
        <v>7.9693877551020407</v>
      </c>
      <c r="L190" s="185">
        <f t="shared" si="65"/>
        <v>3.5898696828128838</v>
      </c>
      <c r="M190" s="184">
        <v>5.7923076923076922</v>
      </c>
      <c r="N190" s="185">
        <f t="shared" si="66"/>
        <v>-2.1770800627943485</v>
      </c>
      <c r="O190" s="185">
        <f t="shared" si="63"/>
        <v>1.9949968730456291E-2</v>
      </c>
    </row>
    <row r="191" spans="1:16" x14ac:dyDescent="0.25">
      <c r="B191" s="114" t="s">
        <v>83</v>
      </c>
      <c r="C191" s="184">
        <v>7.8608695652173912</v>
      </c>
      <c r="D191" s="185">
        <v>0.50891425795482181</v>
      </c>
      <c r="E191" s="184" t="s">
        <v>231</v>
      </c>
      <c r="F191" s="185" t="str">
        <f t="shared" si="64"/>
        <v>-</v>
      </c>
      <c r="G191" s="184">
        <v>8.5</v>
      </c>
      <c r="H191" s="185" t="str">
        <f t="shared" si="64"/>
        <v>-</v>
      </c>
      <c r="I191" s="184">
        <v>9.5711009174311918</v>
      </c>
      <c r="J191" s="185">
        <f t="shared" si="64"/>
        <v>1.0711009174311918</v>
      </c>
      <c r="K191" s="184">
        <v>7.0651085141903174</v>
      </c>
      <c r="L191" s="185">
        <f t="shared" si="65"/>
        <v>-2.5059924032408745</v>
      </c>
      <c r="M191" s="184">
        <v>6.7221052631578946</v>
      </c>
      <c r="N191" s="185">
        <f t="shared" si="66"/>
        <v>-0.3430032510324228</v>
      </c>
      <c r="O191" s="185">
        <f>IFERROR(M191-C191,"-")</f>
        <v>-1.1387643020594966</v>
      </c>
    </row>
    <row r="192" spans="1:16" x14ac:dyDescent="0.25">
      <c r="B192" s="114" t="s">
        <v>85</v>
      </c>
      <c r="C192" s="184">
        <v>7.0828402366863905</v>
      </c>
      <c r="D192" s="185">
        <v>0.53668639053254452</v>
      </c>
      <c r="E192" s="184">
        <v>9.4333333333333336</v>
      </c>
      <c r="F192" s="185">
        <f t="shared" si="64"/>
        <v>2.3504930966469431</v>
      </c>
      <c r="G192" s="184">
        <v>8.4782608695652169</v>
      </c>
      <c r="H192" s="185">
        <f t="shared" si="64"/>
        <v>-0.95507246376811672</v>
      </c>
      <c r="I192" s="184">
        <v>15.315384615384616</v>
      </c>
      <c r="J192" s="185">
        <f t="shared" si="64"/>
        <v>6.8371237458193992</v>
      </c>
      <c r="K192" s="184">
        <v>8.4124999999999996</v>
      </c>
      <c r="L192" s="185">
        <f t="shared" si="65"/>
        <v>-6.9028846153846164</v>
      </c>
      <c r="M192" s="184">
        <v>8.1743341404358354</v>
      </c>
      <c r="N192" s="185">
        <f t="shared" si="66"/>
        <v>-0.23816585956416425</v>
      </c>
      <c r="O192" s="185">
        <f>IFERROR(M192-C192,"-")</f>
        <v>1.0914939037494449</v>
      </c>
    </row>
    <row r="193" spans="2:16" x14ac:dyDescent="0.25">
      <c r="B193" s="114" t="s">
        <v>87</v>
      </c>
      <c r="C193" s="184">
        <v>6.6576576576576576</v>
      </c>
      <c r="D193" s="185">
        <v>1.055173185607968</v>
      </c>
      <c r="E193" s="184">
        <v>8.6834532374100721</v>
      </c>
      <c r="F193" s="185">
        <f t="shared" si="64"/>
        <v>2.0257955797524145</v>
      </c>
      <c r="G193" s="184">
        <v>7.233009708737864</v>
      </c>
      <c r="H193" s="185">
        <f t="shared" si="64"/>
        <v>-1.4504435286722082</v>
      </c>
      <c r="I193" s="184">
        <v>6.4681933842239188</v>
      </c>
      <c r="J193" s="185">
        <f t="shared" si="64"/>
        <v>-0.76481632451394521</v>
      </c>
      <c r="K193" s="184">
        <v>7.1875</v>
      </c>
      <c r="L193" s="185">
        <f t="shared" si="65"/>
        <v>0.71930661577608124</v>
      </c>
      <c r="M193" s="184">
        <v>6.3220973782771539</v>
      </c>
      <c r="N193" s="185">
        <f t="shared" si="66"/>
        <v>-0.8654026217228461</v>
      </c>
      <c r="O193" s="185">
        <f t="shared" ref="O193:O196" si="67">IFERROR(M193-C193,"-")</f>
        <v>-0.3355602793805037</v>
      </c>
    </row>
    <row r="194" spans="2:16" x14ac:dyDescent="0.25">
      <c r="B194" s="114" t="s">
        <v>89</v>
      </c>
      <c r="C194" s="184">
        <v>5.76953125</v>
      </c>
      <c r="D194" s="185">
        <v>0.44188619880546032</v>
      </c>
      <c r="E194" s="184">
        <v>6.1818181818181817</v>
      </c>
      <c r="F194" s="185">
        <f t="shared" si="64"/>
        <v>0.41228693181818166</v>
      </c>
      <c r="G194" s="184">
        <v>5.6141732283464565</v>
      </c>
      <c r="H194" s="185">
        <f t="shared" si="64"/>
        <v>-0.56764495347172517</v>
      </c>
      <c r="I194" s="184">
        <v>5.7664974619289344</v>
      </c>
      <c r="J194" s="185">
        <f t="shared" si="64"/>
        <v>0.15232423358247793</v>
      </c>
      <c r="K194" s="184">
        <v>6.537366548042705</v>
      </c>
      <c r="L194" s="185">
        <f t="shared" si="65"/>
        <v>0.77086908611377059</v>
      </c>
      <c r="M194" s="184">
        <v>5.6042884990253414</v>
      </c>
      <c r="N194" s="185">
        <f t="shared" si="66"/>
        <v>-0.93307804901736358</v>
      </c>
      <c r="O194" s="185">
        <f t="shared" si="67"/>
        <v>-0.16524275097465857</v>
      </c>
    </row>
    <row r="195" spans="2:16" x14ac:dyDescent="0.25">
      <c r="B195" s="114" t="s">
        <v>91</v>
      </c>
      <c r="C195" s="184">
        <v>15.755555555555556</v>
      </c>
      <c r="D195" s="185">
        <v>9.334171907756815</v>
      </c>
      <c r="E195" s="184">
        <v>7.9651162790697674</v>
      </c>
      <c r="F195" s="185">
        <f t="shared" si="64"/>
        <v>-7.790439276485789</v>
      </c>
      <c r="G195" s="184">
        <v>6.1492063492063496</v>
      </c>
      <c r="H195" s="185">
        <f t="shared" si="64"/>
        <v>-1.8159099298634178</v>
      </c>
      <c r="I195" s="184">
        <v>5.2762148337595907</v>
      </c>
      <c r="J195" s="185">
        <f t="shared" si="64"/>
        <v>-0.8729915154467589</v>
      </c>
      <c r="K195" s="184">
        <v>6.3534482758620694</v>
      </c>
      <c r="L195" s="185">
        <f t="shared" si="65"/>
        <v>1.0772334421024787</v>
      </c>
      <c r="M195" s="184" t="s">
        <v>231</v>
      </c>
      <c r="N195" s="185" t="str">
        <f t="shared" si="66"/>
        <v>-</v>
      </c>
      <c r="O195" s="185" t="str">
        <f t="shared" si="67"/>
        <v>-</v>
      </c>
    </row>
    <row r="196" spans="2:16" x14ac:dyDescent="0.25">
      <c r="B196" s="114" t="s">
        <v>93</v>
      </c>
      <c r="C196" s="184">
        <v>6.0805194805194809</v>
      </c>
      <c r="D196" s="185">
        <v>6.957057540999223E-2</v>
      </c>
      <c r="E196" s="184">
        <v>6.3183520599250933</v>
      </c>
      <c r="F196" s="185">
        <f t="shared" si="64"/>
        <v>0.23783257940561242</v>
      </c>
      <c r="G196" s="184">
        <v>6.48</v>
      </c>
      <c r="H196" s="185">
        <f t="shared" si="64"/>
        <v>0.16164794007490713</v>
      </c>
      <c r="I196" s="184">
        <v>7.3392857142857144</v>
      </c>
      <c r="J196" s="185">
        <f t="shared" si="64"/>
        <v>0.85928571428571399</v>
      </c>
      <c r="K196" s="184">
        <v>7.0505050505050502</v>
      </c>
      <c r="L196" s="185">
        <f t="shared" si="65"/>
        <v>-0.28878066378066425</v>
      </c>
      <c r="M196" s="184" t="s">
        <v>231</v>
      </c>
      <c r="N196" s="185" t="str">
        <f t="shared" si="66"/>
        <v>-</v>
      </c>
      <c r="O196" s="185" t="str">
        <f t="shared" si="67"/>
        <v>-</v>
      </c>
    </row>
    <row r="197" spans="2:16" ht="15.75" x14ac:dyDescent="0.25">
      <c r="B197" s="117" t="s">
        <v>30</v>
      </c>
      <c r="C197" s="186">
        <v>7.0907249898744427</v>
      </c>
      <c r="D197" s="187">
        <v>0.61416248987444266</v>
      </c>
      <c r="E197" s="186">
        <v>6.706572769953052</v>
      </c>
      <c r="F197" s="187">
        <f t="shared" si="64"/>
        <v>-0.3841522199213907</v>
      </c>
      <c r="G197" s="186">
        <v>10.31743119266055</v>
      </c>
      <c r="H197" s="187">
        <f t="shared" si="64"/>
        <v>3.6108584227074978</v>
      </c>
      <c r="I197" s="186">
        <v>7.0584975369458132</v>
      </c>
      <c r="J197" s="187">
        <f t="shared" si="64"/>
        <v>-3.2589336557147366</v>
      </c>
      <c r="K197" s="186">
        <v>6.4716561689514638</v>
      </c>
      <c r="L197" s="187">
        <f t="shared" si="65"/>
        <v>-0.58684136799434938</v>
      </c>
      <c r="M197" s="186">
        <v>6.5629447181171319</v>
      </c>
      <c r="N197" s="187">
        <v>0.10883843792389492</v>
      </c>
      <c r="O197" s="187">
        <v>0.3117343899837266</v>
      </c>
    </row>
    <row r="198" spans="2:16" ht="6" customHeight="1" x14ac:dyDescent="0.25"/>
    <row r="199" spans="2:16" x14ac:dyDescent="0.25">
      <c r="B199" s="105" t="s">
        <v>55</v>
      </c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6" x14ac:dyDescent="0.25">
      <c r="K200" s="120"/>
    </row>
    <row r="201" spans="2:16" x14ac:dyDescent="0.25"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</row>
    <row r="202" spans="2:16" ht="48.75" customHeight="1" thickBot="1" x14ac:dyDescent="0.3">
      <c r="B202" s="267" t="s">
        <v>302</v>
      </c>
      <c r="C202" s="267"/>
      <c r="D202" s="267"/>
      <c r="E202" s="267"/>
      <c r="F202" s="267"/>
      <c r="G202" s="267"/>
      <c r="H202" s="267"/>
      <c r="I202" s="267"/>
      <c r="J202" s="267"/>
      <c r="K202" s="267"/>
      <c r="L202" s="267"/>
      <c r="M202" s="267"/>
      <c r="N202" s="267"/>
      <c r="O202" s="267"/>
      <c r="P202" s="1" t="s">
        <v>121</v>
      </c>
    </row>
    <row r="203" spans="2:16" ht="10.5" customHeight="1" thickBot="1" x14ac:dyDescent="0.3">
      <c r="B203" s="106"/>
      <c r="C203" s="107"/>
      <c r="D203" s="106"/>
      <c r="E203" s="106"/>
      <c r="F203" s="106"/>
      <c r="G203" s="106"/>
      <c r="H203" s="106"/>
      <c r="I203" s="106"/>
      <c r="J203" s="106"/>
      <c r="K203" s="106"/>
      <c r="L203" s="106"/>
      <c r="M203" s="4"/>
      <c r="N203" s="4"/>
      <c r="P203" s="1" t="s">
        <v>122</v>
      </c>
    </row>
    <row r="204" spans="2:16" ht="22.5" thickTop="1" thickBot="1" x14ac:dyDescent="0.3">
      <c r="B204" s="121" t="str">
        <f>C204</f>
        <v>Países Bajos</v>
      </c>
      <c r="C204" s="292" t="s">
        <v>123</v>
      </c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  <c r="N204" s="293"/>
      <c r="O204" s="294"/>
    </row>
    <row r="205" spans="2:16" ht="22.5" thickTop="1" thickBot="1" x14ac:dyDescent="0.3">
      <c r="B205" s="109"/>
      <c r="C205" s="295">
        <f>2019</f>
        <v>2019</v>
      </c>
      <c r="D205" s="296"/>
      <c r="E205" s="297">
        <v>2020</v>
      </c>
      <c r="F205" s="296"/>
      <c r="G205" s="297">
        <v>2021</v>
      </c>
      <c r="H205" s="296"/>
      <c r="I205" s="297">
        <v>2022</v>
      </c>
      <c r="J205" s="296"/>
      <c r="K205" s="297">
        <v>2023</v>
      </c>
      <c r="L205" s="296"/>
      <c r="M205" s="297">
        <v>2024</v>
      </c>
      <c r="N205" s="298"/>
      <c r="O205" s="299"/>
    </row>
    <row r="206" spans="2:16" ht="16.5" thickTop="1" thickBot="1" x14ac:dyDescent="0.3">
      <c r="B206" s="85"/>
      <c r="C206" s="111" t="s">
        <v>69</v>
      </c>
      <c r="D206" s="112" t="str">
        <f>CONCATENATE("dif ",RIGHT(2019,2),"/",RIGHT(2018,2))</f>
        <v>dif 19/18</v>
      </c>
      <c r="E206" s="113" t="s">
        <v>69</v>
      </c>
      <c r="F206" s="112" t="str">
        <f>CONCATENATE("dif ",RIGHT(E205,2),"/",RIGHT(C205,2))</f>
        <v>dif 20/19</v>
      </c>
      <c r="G206" s="113" t="s">
        <v>69</v>
      </c>
      <c r="H206" s="112" t="str">
        <f>CONCATENATE("dif ",RIGHT(G205,2),"/",RIGHT(E205,2))</f>
        <v>dif 21/20</v>
      </c>
      <c r="I206" s="113" t="s">
        <v>69</v>
      </c>
      <c r="J206" s="112" t="str">
        <f>CONCATENATE("dif ",RIGHT(I205,2),"/",RIGHT(G205,2))</f>
        <v>dif 22/21</v>
      </c>
      <c r="K206" s="113" t="s">
        <v>69</v>
      </c>
      <c r="L206" s="112" t="str">
        <f>CONCATENATE("dif ",RIGHT(K205,2),"/",RIGHT(I205,2))</f>
        <v>dif 23/22</v>
      </c>
      <c r="M206" s="113" t="s">
        <v>69</v>
      </c>
      <c r="N206" s="112" t="str">
        <f>CONCATENATE("dif ",RIGHT(M205,2),"/",RIGHT(K205,2))</f>
        <v>dif 24/23</v>
      </c>
      <c r="O206" s="112" t="str">
        <f>CONCATENATE("dif ",RIGHT(M205,2),"/",RIGHT(C205,2))</f>
        <v>dif 24/19</v>
      </c>
    </row>
    <row r="207" spans="2:16" x14ac:dyDescent="0.25">
      <c r="B207" s="114" t="s">
        <v>71</v>
      </c>
      <c r="C207" s="184">
        <v>7.0291262135922334</v>
      </c>
      <c r="D207" s="185">
        <v>0.46790172379631478</v>
      </c>
      <c r="E207" s="184">
        <v>7.6545454545454543</v>
      </c>
      <c r="F207" s="185">
        <f t="shared" ref="F207:J209" si="68">IFERROR(E207-C207,"-")</f>
        <v>0.62541924095322088</v>
      </c>
      <c r="G207" s="184" t="s">
        <v>231</v>
      </c>
      <c r="H207" s="185" t="str">
        <f t="shared" si="68"/>
        <v>-</v>
      </c>
      <c r="I207" s="184">
        <v>8.172043010752688</v>
      </c>
      <c r="J207" s="185" t="str">
        <f t="shared" si="68"/>
        <v>-</v>
      </c>
      <c r="K207" s="184">
        <v>7.4015544041450774</v>
      </c>
      <c r="L207" s="185">
        <f t="shared" ref="L207:L209" si="69">IFERROR(K207-I207,"-")</f>
        <v>-0.77048860660761065</v>
      </c>
      <c r="M207" s="184">
        <v>6.0776859504132235</v>
      </c>
      <c r="N207" s="185">
        <f t="shared" ref="N207:N209" si="70">IFERROR(M207-K207,"-")</f>
        <v>-1.3238684537318539</v>
      </c>
      <c r="O207" s="185">
        <f t="shared" ref="O207" si="71">IFERROR(M207-C207,"-")</f>
        <v>-0.95144026317900998</v>
      </c>
    </row>
    <row r="208" spans="2:16" x14ac:dyDescent="0.25">
      <c r="B208" s="114" t="s">
        <v>73</v>
      </c>
      <c r="C208" s="184">
        <v>6.947115384615385</v>
      </c>
      <c r="D208" s="185">
        <v>-5.6094063545150501</v>
      </c>
      <c r="E208" s="184">
        <v>5.2622950819672134</v>
      </c>
      <c r="F208" s="185">
        <f t="shared" si="68"/>
        <v>-1.6848203026481716</v>
      </c>
      <c r="G208" s="184">
        <v>199.5</v>
      </c>
      <c r="H208" s="185">
        <f t="shared" si="68"/>
        <v>194.23770491803279</v>
      </c>
      <c r="I208" s="184">
        <v>5.4190476190476193</v>
      </c>
      <c r="J208" s="185">
        <f t="shared" si="68"/>
        <v>-194.08095238095237</v>
      </c>
      <c r="K208" s="184">
        <v>5.191011235955056</v>
      </c>
      <c r="L208" s="185">
        <f t="shared" si="69"/>
        <v>-0.22803638309256336</v>
      </c>
      <c r="M208" s="184">
        <v>5.9933774834437088</v>
      </c>
      <c r="N208" s="185">
        <f t="shared" si="70"/>
        <v>0.80236624748865282</v>
      </c>
      <c r="O208" s="185">
        <f>IFERROR(M208-C208,"-")</f>
        <v>-0.95373790117167623</v>
      </c>
    </row>
    <row r="209" spans="2:16" x14ac:dyDescent="0.25">
      <c r="B209" s="114" t="s">
        <v>75</v>
      </c>
      <c r="C209" s="184">
        <v>6.5</v>
      </c>
      <c r="D209" s="185">
        <v>-0.578125</v>
      </c>
      <c r="E209" s="184">
        <v>5.0909090909090908</v>
      </c>
      <c r="F209" s="185">
        <f t="shared" si="68"/>
        <v>-1.4090909090909092</v>
      </c>
      <c r="G209" s="184">
        <v>22.25</v>
      </c>
      <c r="H209" s="185">
        <f t="shared" si="68"/>
        <v>17.15909090909091</v>
      </c>
      <c r="I209" s="184">
        <v>9.435483870967742</v>
      </c>
      <c r="J209" s="185">
        <f t="shared" si="68"/>
        <v>-12.814516129032258</v>
      </c>
      <c r="K209" s="184">
        <v>5.8201634877384194</v>
      </c>
      <c r="L209" s="185">
        <f t="shared" si="69"/>
        <v>-3.6153203832293226</v>
      </c>
      <c r="M209" s="184">
        <v>8.1340579710144922</v>
      </c>
      <c r="N209" s="185">
        <f t="shared" si="70"/>
        <v>2.3138944832760728</v>
      </c>
      <c r="O209" s="185">
        <f t="shared" ref="O209:O212" si="72">IFERROR(M209-C209,"-")</f>
        <v>1.6340579710144922</v>
      </c>
    </row>
    <row r="210" spans="2:16" x14ac:dyDescent="0.25">
      <c r="B210" s="114" t="s">
        <v>77</v>
      </c>
      <c r="C210" s="184">
        <v>6.3298969072164946</v>
      </c>
      <c r="D210" s="185">
        <v>0.5455102901161224</v>
      </c>
      <c r="E210" s="184" t="s">
        <v>231</v>
      </c>
      <c r="F210" s="185" t="str">
        <f>IFERROR(E210-C210,"-")</f>
        <v>-</v>
      </c>
      <c r="G210" s="184">
        <v>22.166666666666668</v>
      </c>
      <c r="H210" s="185" t="str">
        <f>IFERROR(G210-E210,"-")</f>
        <v>-</v>
      </c>
      <c r="I210" s="184">
        <v>5.6883116883116882</v>
      </c>
      <c r="J210" s="185">
        <f>IFERROR(I210-G210,"-")</f>
        <v>-16.478354978354979</v>
      </c>
      <c r="K210" s="184">
        <v>5.4449648711943794</v>
      </c>
      <c r="L210" s="185">
        <f>IFERROR(K210-I210,"-")</f>
        <v>-0.24334681711730877</v>
      </c>
      <c r="M210" s="184">
        <v>6.2178649237472765</v>
      </c>
      <c r="N210" s="185">
        <f>IFERROR(M210-K210,"-")</f>
        <v>0.77290005255289707</v>
      </c>
      <c r="O210" s="185">
        <f t="shared" si="72"/>
        <v>-0.11203198346921805</v>
      </c>
    </row>
    <row r="211" spans="2:16" x14ac:dyDescent="0.25">
      <c r="B211" s="114" t="s">
        <v>79</v>
      </c>
      <c r="C211" s="184">
        <v>5.4383561643835616</v>
      </c>
      <c r="D211" s="185">
        <v>-1.8949771689497714</v>
      </c>
      <c r="E211" s="184" t="s">
        <v>231</v>
      </c>
      <c r="F211" s="185" t="str">
        <f t="shared" ref="F211:J219" si="73">IFERROR(E211-C211,"-")</f>
        <v>-</v>
      </c>
      <c r="G211" s="184">
        <v>5.22463768115942</v>
      </c>
      <c r="H211" s="185" t="str">
        <f t="shared" si="73"/>
        <v>-</v>
      </c>
      <c r="I211" s="184">
        <v>8.7866666666666671</v>
      </c>
      <c r="J211" s="185">
        <f t="shared" si="73"/>
        <v>3.5620289855072471</v>
      </c>
      <c r="K211" s="184">
        <v>8.0511627906976742</v>
      </c>
      <c r="L211" s="185">
        <f t="shared" ref="L211:L219" si="74">IFERROR(K211-I211,"-")</f>
        <v>-0.73550387596899292</v>
      </c>
      <c r="M211" s="184">
        <v>6.8917682926829267</v>
      </c>
      <c r="N211" s="185">
        <f t="shared" ref="N211:N218" si="75">IFERROR(M211-K211,"-")</f>
        <v>-1.1593944980147475</v>
      </c>
      <c r="O211" s="185">
        <f t="shared" si="72"/>
        <v>1.4534121282993651</v>
      </c>
    </row>
    <row r="212" spans="2:16" x14ac:dyDescent="0.25">
      <c r="B212" s="114" t="s">
        <v>81</v>
      </c>
      <c r="C212" s="184">
        <v>7.2113821138211378</v>
      </c>
      <c r="D212" s="185">
        <v>0.60162601626016254</v>
      </c>
      <c r="E212" s="184" t="s">
        <v>231</v>
      </c>
      <c r="F212" s="185" t="str">
        <f t="shared" si="73"/>
        <v>-</v>
      </c>
      <c r="G212" s="184">
        <v>6.5864978902953588</v>
      </c>
      <c r="H212" s="185" t="str">
        <f t="shared" si="73"/>
        <v>-</v>
      </c>
      <c r="I212" s="184">
        <v>7.080645161290323</v>
      </c>
      <c r="J212" s="185">
        <f t="shared" si="73"/>
        <v>0.49414727099496414</v>
      </c>
      <c r="K212" s="184">
        <v>7.1764705882352944</v>
      </c>
      <c r="L212" s="185">
        <f t="shared" si="74"/>
        <v>9.5825426944971426E-2</v>
      </c>
      <c r="M212" s="184">
        <v>9.4403669724770634</v>
      </c>
      <c r="N212" s="185">
        <f t="shared" si="75"/>
        <v>2.263896384241769</v>
      </c>
      <c r="O212" s="185">
        <f t="shared" si="72"/>
        <v>2.2289848586559255</v>
      </c>
    </row>
    <row r="213" spans="2:16" x14ac:dyDescent="0.25">
      <c r="B213" s="114" t="s">
        <v>83</v>
      </c>
      <c r="C213" s="184">
        <v>6.2584269662921352</v>
      </c>
      <c r="D213" s="185">
        <v>-1.4006639427987739</v>
      </c>
      <c r="E213" s="184" t="s">
        <v>231</v>
      </c>
      <c r="F213" s="185" t="str">
        <f t="shared" si="73"/>
        <v>-</v>
      </c>
      <c r="G213" s="184">
        <v>8</v>
      </c>
      <c r="H213" s="185" t="str">
        <f t="shared" si="73"/>
        <v>-</v>
      </c>
      <c r="I213" s="184">
        <v>9.2362204724409445</v>
      </c>
      <c r="J213" s="185">
        <f t="shared" si="73"/>
        <v>1.2362204724409445</v>
      </c>
      <c r="K213" s="184">
        <v>8.1</v>
      </c>
      <c r="L213" s="185">
        <f t="shared" si="74"/>
        <v>-1.1362204724409448</v>
      </c>
      <c r="M213" s="184">
        <v>7.887096774193548</v>
      </c>
      <c r="N213" s="185">
        <f t="shared" si="75"/>
        <v>-0.2129032258064516</v>
      </c>
      <c r="O213" s="185">
        <f>IFERROR(M213-C213,"-")</f>
        <v>1.6286698079014128</v>
      </c>
    </row>
    <row r="214" spans="2:16" x14ac:dyDescent="0.25">
      <c r="B214" s="114" t="s">
        <v>85</v>
      </c>
      <c r="C214" s="184">
        <v>8.6162790697674421</v>
      </c>
      <c r="D214" s="185">
        <v>0.82728824407936852</v>
      </c>
      <c r="E214" s="184">
        <v>6.395833333333333</v>
      </c>
      <c r="F214" s="185">
        <f t="shared" si="73"/>
        <v>-2.220445736434109</v>
      </c>
      <c r="G214" s="184">
        <v>6.2767295597484276</v>
      </c>
      <c r="H214" s="185">
        <f t="shared" si="73"/>
        <v>-0.11910377358490543</v>
      </c>
      <c r="I214" s="184">
        <v>8.7773722627737225</v>
      </c>
      <c r="J214" s="185">
        <f t="shared" si="73"/>
        <v>2.5006427030252949</v>
      </c>
      <c r="K214" s="184">
        <v>9.8805970149253728</v>
      </c>
      <c r="L214" s="185">
        <f t="shared" si="74"/>
        <v>1.1032247521516503</v>
      </c>
      <c r="M214" s="184">
        <v>10.66044142614601</v>
      </c>
      <c r="N214" s="185">
        <f t="shared" si="75"/>
        <v>0.77984441122063686</v>
      </c>
      <c r="O214" s="185">
        <f>IFERROR(M214-C214,"-")</f>
        <v>2.0441623563785676</v>
      </c>
    </row>
    <row r="215" spans="2:16" x14ac:dyDescent="0.25">
      <c r="B215" s="114" t="s">
        <v>87</v>
      </c>
      <c r="C215" s="184">
        <v>6.532258064516129</v>
      </c>
      <c r="D215" s="185">
        <v>-2.6662713472485775</v>
      </c>
      <c r="E215" s="184">
        <v>2.875</v>
      </c>
      <c r="F215" s="185">
        <f t="shared" si="73"/>
        <v>-3.657258064516129</v>
      </c>
      <c r="G215" s="184">
        <v>7.1424936386768447</v>
      </c>
      <c r="H215" s="185">
        <f t="shared" si="73"/>
        <v>4.2674936386768447</v>
      </c>
      <c r="I215" s="184">
        <v>6.3837209302325579</v>
      </c>
      <c r="J215" s="185">
        <f t="shared" si="73"/>
        <v>-0.75877270844428679</v>
      </c>
      <c r="K215" s="184">
        <v>5.4143835616438354</v>
      </c>
      <c r="L215" s="185">
        <f t="shared" si="74"/>
        <v>-0.96933736858872255</v>
      </c>
      <c r="M215" s="184">
        <v>7.0082644628099171</v>
      </c>
      <c r="N215" s="185">
        <f t="shared" si="75"/>
        <v>1.5938809011660817</v>
      </c>
      <c r="O215" s="185">
        <f t="shared" ref="O215:O218" si="76">IFERROR(M215-C215,"-")</f>
        <v>0.4760063982937881</v>
      </c>
    </row>
    <row r="216" spans="2:16" x14ac:dyDescent="0.25">
      <c r="B216" s="114" t="s">
        <v>89</v>
      </c>
      <c r="C216" s="184">
        <v>6.1646341463414638</v>
      </c>
      <c r="D216" s="185">
        <v>-1.6849233757824305</v>
      </c>
      <c r="E216" s="184">
        <v>7.4285714285714288</v>
      </c>
      <c r="F216" s="185">
        <f t="shared" si="73"/>
        <v>1.263937282229965</v>
      </c>
      <c r="G216" s="184">
        <v>7.0343749999999998</v>
      </c>
      <c r="H216" s="185">
        <f t="shared" si="73"/>
        <v>-0.394196428571429</v>
      </c>
      <c r="I216" s="184">
        <v>7.9291044776119399</v>
      </c>
      <c r="J216" s="185">
        <f t="shared" si="73"/>
        <v>0.8947294776119401</v>
      </c>
      <c r="K216" s="184">
        <v>6.5320197044334973</v>
      </c>
      <c r="L216" s="185">
        <f t="shared" si="74"/>
        <v>-1.3970847731784426</v>
      </c>
      <c r="M216" s="184">
        <v>7.85121107266436</v>
      </c>
      <c r="N216" s="185">
        <f t="shared" si="75"/>
        <v>1.3191913682308627</v>
      </c>
      <c r="O216" s="185">
        <f t="shared" si="76"/>
        <v>1.6865769263228962</v>
      </c>
    </row>
    <row r="217" spans="2:16" x14ac:dyDescent="0.25">
      <c r="B217" s="114" t="s">
        <v>91</v>
      </c>
      <c r="C217" s="184">
        <v>5.3385826771653546</v>
      </c>
      <c r="D217" s="185">
        <v>-1.8587267398750038</v>
      </c>
      <c r="E217" s="184">
        <v>4.375</v>
      </c>
      <c r="F217" s="185">
        <f t="shared" si="73"/>
        <v>-0.96358267716535462</v>
      </c>
      <c r="G217" s="184">
        <v>8.2730192719486073</v>
      </c>
      <c r="H217" s="185">
        <f t="shared" si="73"/>
        <v>3.8980192719486073</v>
      </c>
      <c r="I217" s="184">
        <v>5.4848484848484844</v>
      </c>
      <c r="J217" s="185">
        <f t="shared" si="73"/>
        <v>-2.7881707871001229</v>
      </c>
      <c r="K217" s="184">
        <v>5.7896103896103899</v>
      </c>
      <c r="L217" s="185">
        <f t="shared" si="74"/>
        <v>0.30476190476190546</v>
      </c>
      <c r="M217" s="184" t="s">
        <v>231</v>
      </c>
      <c r="N217" s="185" t="str">
        <f t="shared" si="75"/>
        <v>-</v>
      </c>
      <c r="O217" s="185" t="str">
        <f t="shared" si="76"/>
        <v>-</v>
      </c>
    </row>
    <row r="218" spans="2:16" x14ac:dyDescent="0.25">
      <c r="B218" s="114" t="s">
        <v>93</v>
      </c>
      <c r="C218" s="184">
        <v>7.2774566473988438</v>
      </c>
      <c r="D218" s="185">
        <v>-5.5876685934489245E-2</v>
      </c>
      <c r="E218" s="184">
        <v>11.349693251533742</v>
      </c>
      <c r="F218" s="185">
        <f t="shared" si="73"/>
        <v>4.0722366041348979</v>
      </c>
      <c r="G218" s="184">
        <v>6.3706981317600784</v>
      </c>
      <c r="H218" s="185">
        <f t="shared" si="73"/>
        <v>-4.9789951197736633</v>
      </c>
      <c r="I218" s="184">
        <v>7.3365384615384617</v>
      </c>
      <c r="J218" s="185">
        <f t="shared" si="73"/>
        <v>0.9658403297783833</v>
      </c>
      <c r="K218" s="184">
        <v>7.65034965034965</v>
      </c>
      <c r="L218" s="185">
        <f t="shared" si="74"/>
        <v>0.3138111888111883</v>
      </c>
      <c r="M218" s="184" t="s">
        <v>231</v>
      </c>
      <c r="N218" s="185" t="str">
        <f t="shared" si="75"/>
        <v>-</v>
      </c>
      <c r="O218" s="185" t="str">
        <f t="shared" si="76"/>
        <v>-</v>
      </c>
    </row>
    <row r="219" spans="2:16" ht="15.75" x14ac:dyDescent="0.25">
      <c r="B219" s="117" t="s">
        <v>30</v>
      </c>
      <c r="C219" s="186">
        <v>6.6098654708520179</v>
      </c>
      <c r="D219" s="187">
        <v>-1.1316021059397912</v>
      </c>
      <c r="E219" s="186">
        <v>7.3022388059701493</v>
      </c>
      <c r="F219" s="187">
        <f t="shared" si="73"/>
        <v>0.69237333511813137</v>
      </c>
      <c r="G219" s="186">
        <v>7.3112139917695469</v>
      </c>
      <c r="H219" s="187">
        <f t="shared" si="73"/>
        <v>8.9751857993976003E-3</v>
      </c>
      <c r="I219" s="186">
        <v>7.4078327444051828</v>
      </c>
      <c r="J219" s="187">
        <f t="shared" si="73"/>
        <v>9.6618752635635907E-2</v>
      </c>
      <c r="K219" s="186">
        <v>6.7425893083354449</v>
      </c>
      <c r="L219" s="187">
        <f t="shared" si="74"/>
        <v>-0.6652434360697379</v>
      </c>
      <c r="M219" s="186">
        <v>7.4255014326647562</v>
      </c>
      <c r="N219" s="187">
        <v>0.65016565732898091</v>
      </c>
      <c r="O219" s="187">
        <v>0.78466585314993154</v>
      </c>
    </row>
    <row r="220" spans="2:16" ht="6" customHeight="1" x14ac:dyDescent="0.25"/>
    <row r="221" spans="2:16" x14ac:dyDescent="0.25">
      <c r="B221" s="105" t="s">
        <v>55</v>
      </c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6" x14ac:dyDescent="0.25">
      <c r="K222" s="120"/>
      <c r="M222" s="122"/>
      <c r="O222" s="122"/>
    </row>
    <row r="224" spans="2:16" ht="48.75" customHeight="1" thickBot="1" x14ac:dyDescent="0.3">
      <c r="B224" s="267" t="s">
        <v>301</v>
      </c>
      <c r="C224" s="267"/>
      <c r="D224" s="267"/>
      <c r="E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1" t="s">
        <v>124</v>
      </c>
    </row>
    <row r="225" spans="2:16" ht="10.5" customHeight="1" thickBot="1" x14ac:dyDescent="0.3">
      <c r="B225" s="106"/>
      <c r="C225" s="107"/>
      <c r="D225" s="106"/>
      <c r="E225" s="106"/>
      <c r="F225" s="106"/>
      <c r="G225" s="106"/>
      <c r="H225" s="106"/>
      <c r="I225" s="106"/>
      <c r="J225" s="106"/>
      <c r="K225" s="106"/>
      <c r="L225" s="106"/>
      <c r="M225" s="4"/>
      <c r="N225" s="4"/>
      <c r="P225" s="1" t="s">
        <v>125</v>
      </c>
    </row>
    <row r="226" spans="2:16" ht="22.5" thickTop="1" thickBot="1" x14ac:dyDescent="0.3">
      <c r="B226" s="121" t="str">
        <f>C226</f>
        <v>Bélgica</v>
      </c>
      <c r="C226" s="292" t="s">
        <v>119</v>
      </c>
      <c r="D226" s="293"/>
      <c r="E226" s="293"/>
      <c r="F226" s="293"/>
      <c r="G226" s="293"/>
      <c r="H226" s="293"/>
      <c r="I226" s="293"/>
      <c r="J226" s="293"/>
      <c r="K226" s="293"/>
      <c r="L226" s="293"/>
      <c r="M226" s="293"/>
      <c r="N226" s="293"/>
      <c r="O226" s="294"/>
    </row>
    <row r="227" spans="2:16" ht="22.5" thickTop="1" thickBot="1" x14ac:dyDescent="0.3">
      <c r="B227" s="109"/>
      <c r="C227" s="295">
        <f>2019</f>
        <v>2019</v>
      </c>
      <c r="D227" s="296"/>
      <c r="E227" s="297">
        <v>2020</v>
      </c>
      <c r="F227" s="296"/>
      <c r="G227" s="297">
        <v>2021</v>
      </c>
      <c r="H227" s="296"/>
      <c r="I227" s="297">
        <v>2022</v>
      </c>
      <c r="J227" s="296"/>
      <c r="K227" s="297">
        <v>2023</v>
      </c>
      <c r="L227" s="296"/>
      <c r="M227" s="297">
        <v>2024</v>
      </c>
      <c r="N227" s="298"/>
      <c r="O227" s="299"/>
    </row>
    <row r="228" spans="2:16" ht="16.5" thickTop="1" thickBot="1" x14ac:dyDescent="0.3">
      <c r="B228" s="85"/>
      <c r="C228" s="111" t="s">
        <v>69</v>
      </c>
      <c r="D228" s="112" t="str">
        <f>CONCATENATE("dif ",RIGHT(2019,2),"/",RIGHT(2018,2))</f>
        <v>dif 19/18</v>
      </c>
      <c r="E228" s="113" t="s">
        <v>69</v>
      </c>
      <c r="F228" s="112" t="str">
        <f>CONCATENATE("dif ",RIGHT(E227,2),"/",RIGHT(C227,2))</f>
        <v>dif 20/19</v>
      </c>
      <c r="G228" s="113" t="s">
        <v>69</v>
      </c>
      <c r="H228" s="112" t="str">
        <f>CONCATENATE("dif ",RIGHT(G227,2),"/",RIGHT(E227,2))</f>
        <v>dif 21/20</v>
      </c>
      <c r="I228" s="113" t="s">
        <v>69</v>
      </c>
      <c r="J228" s="112" t="str">
        <f>CONCATENATE("dif ",RIGHT(I227,2),"/",RIGHT(G227,2))</f>
        <v>dif 22/21</v>
      </c>
      <c r="K228" s="113" t="s">
        <v>69</v>
      </c>
      <c r="L228" s="112" t="str">
        <f>CONCATENATE("dif ",RIGHT(K227,2),"/",RIGHT(I227,2))</f>
        <v>dif 23/22</v>
      </c>
      <c r="M228" s="113" t="s">
        <v>69</v>
      </c>
      <c r="N228" s="112" t="str">
        <f>CONCATENATE("dif ",RIGHT(M227,2),"/",RIGHT(K227,2))</f>
        <v>dif 24/23</v>
      </c>
      <c r="O228" s="112" t="str">
        <f>CONCATENATE("dif ",RIGHT(M227,2),"/",RIGHT(C227,2))</f>
        <v>dif 24/19</v>
      </c>
    </row>
    <row r="229" spans="2:16" x14ac:dyDescent="0.25">
      <c r="B229" s="114" t="s">
        <v>71</v>
      </c>
      <c r="C229" s="184">
        <v>6.0629629629629633</v>
      </c>
      <c r="D229" s="185">
        <v>-1.8668029233246619</v>
      </c>
      <c r="E229" s="184">
        <v>5.3219178082191778</v>
      </c>
      <c r="F229" s="185">
        <f t="shared" ref="F229:J231" si="77">IFERROR(E229-C229,"-")</f>
        <v>-0.74104515474378552</v>
      </c>
      <c r="G229" s="184">
        <v>32.443708609271525</v>
      </c>
      <c r="H229" s="185">
        <f t="shared" si="77"/>
        <v>27.121790801052349</v>
      </c>
      <c r="I229" s="184">
        <v>6.6523809523809527</v>
      </c>
      <c r="J229" s="185">
        <f t="shared" si="77"/>
        <v>-25.791327656890573</v>
      </c>
      <c r="K229" s="184">
        <v>6.8395904436860064</v>
      </c>
      <c r="L229" s="185">
        <f t="shared" ref="L229:L231" si="78">IFERROR(K229-I229,"-")</f>
        <v>0.18720949130505371</v>
      </c>
      <c r="M229" s="184">
        <v>7.064327485380117</v>
      </c>
      <c r="N229" s="185">
        <f t="shared" ref="N229:N231" si="79">IFERROR(M229-K229,"-")</f>
        <v>0.22473704169411057</v>
      </c>
      <c r="O229" s="185">
        <f t="shared" ref="O229" si="80">IFERROR(M229-C229,"-")</f>
        <v>1.0013645224171537</v>
      </c>
    </row>
    <row r="230" spans="2:16" x14ac:dyDescent="0.25">
      <c r="B230" s="114" t="s">
        <v>73</v>
      </c>
      <c r="C230" s="184">
        <v>6.2685185185185182</v>
      </c>
      <c r="D230" s="185">
        <v>-1.8215136358223178</v>
      </c>
      <c r="E230" s="184">
        <v>5.7124463519313302</v>
      </c>
      <c r="F230" s="185">
        <f t="shared" si="77"/>
        <v>-0.55607216658718794</v>
      </c>
      <c r="G230" s="184" t="s">
        <v>231</v>
      </c>
      <c r="H230" s="185" t="str">
        <f t="shared" si="77"/>
        <v>-</v>
      </c>
      <c r="I230" s="184">
        <v>5.0331753554502372</v>
      </c>
      <c r="J230" s="185" t="str">
        <f t="shared" si="77"/>
        <v>-</v>
      </c>
      <c r="K230" s="184">
        <v>5.4823529411764707</v>
      </c>
      <c r="L230" s="185">
        <f t="shared" si="78"/>
        <v>0.44917758572623345</v>
      </c>
      <c r="M230" s="184">
        <v>6.0017182130584192</v>
      </c>
      <c r="N230" s="185">
        <f t="shared" si="79"/>
        <v>0.51936527188194859</v>
      </c>
      <c r="O230" s="185">
        <f>IFERROR(M230-C230,"-")</f>
        <v>-0.26680030546009892</v>
      </c>
    </row>
    <row r="231" spans="2:16" x14ac:dyDescent="0.25">
      <c r="B231" s="114" t="s">
        <v>75</v>
      </c>
      <c r="C231" s="184">
        <v>7.0067114093959733</v>
      </c>
      <c r="D231" s="185">
        <v>1.4873565706862957</v>
      </c>
      <c r="E231" s="184">
        <v>5.666666666666667</v>
      </c>
      <c r="F231" s="185">
        <f t="shared" si="77"/>
        <v>-1.3400447427293063</v>
      </c>
      <c r="G231" s="184">
        <v>1</v>
      </c>
      <c r="H231" s="185">
        <f t="shared" si="77"/>
        <v>-4.666666666666667</v>
      </c>
      <c r="I231" s="184">
        <v>7.8085585585585582</v>
      </c>
      <c r="J231" s="185">
        <f t="shared" si="77"/>
        <v>6.8085585585585582</v>
      </c>
      <c r="K231" s="184">
        <v>5.3860465116279066</v>
      </c>
      <c r="L231" s="185">
        <f t="shared" si="78"/>
        <v>-2.4225120469306516</v>
      </c>
      <c r="M231" s="184">
        <v>5.8</v>
      </c>
      <c r="N231" s="185">
        <f t="shared" si="79"/>
        <v>0.41395348837209323</v>
      </c>
      <c r="O231" s="185">
        <f t="shared" ref="O231:O234" si="81">IFERROR(M231-C231,"-")</f>
        <v>-1.2067114093959734</v>
      </c>
    </row>
    <row r="232" spans="2:16" x14ac:dyDescent="0.25">
      <c r="B232" s="114" t="s">
        <v>77</v>
      </c>
      <c r="C232" s="184">
        <v>5.5968379446640313</v>
      </c>
      <c r="D232" s="185">
        <v>-1.3218367541311498</v>
      </c>
      <c r="E232" s="184" t="s">
        <v>231</v>
      </c>
      <c r="F232" s="185" t="str">
        <f>IFERROR(E232-C232,"-")</f>
        <v>-</v>
      </c>
      <c r="G232" s="184">
        <v>32.390243902439025</v>
      </c>
      <c r="H232" s="185" t="str">
        <f>IFERROR(G232-E232,"-")</f>
        <v>-</v>
      </c>
      <c r="I232" s="184">
        <v>5.652582159624413</v>
      </c>
      <c r="J232" s="185">
        <f>IFERROR(I232-G232,"-")</f>
        <v>-26.737661742814613</v>
      </c>
      <c r="K232" s="184">
        <v>5.9813432835820892</v>
      </c>
      <c r="L232" s="185">
        <f>IFERROR(K232-I232,"-")</f>
        <v>0.3287611239576762</v>
      </c>
      <c r="M232" s="184">
        <v>7.638418079096045</v>
      </c>
      <c r="N232" s="185">
        <f>IFERROR(M232-K232,"-")</f>
        <v>1.6570747955139558</v>
      </c>
      <c r="O232" s="185">
        <f t="shared" si="81"/>
        <v>2.0415801344320137</v>
      </c>
    </row>
    <row r="233" spans="2:16" x14ac:dyDescent="0.25">
      <c r="B233" s="114" t="s">
        <v>79</v>
      </c>
      <c r="C233" s="184">
        <v>5.8020304568527923</v>
      </c>
      <c r="D233" s="185">
        <v>1.0183766106989465</v>
      </c>
      <c r="E233" s="184" t="s">
        <v>231</v>
      </c>
      <c r="F233" s="185" t="str">
        <f t="shared" ref="F233:J241" si="82">IFERROR(E233-C233,"-")</f>
        <v>-</v>
      </c>
      <c r="G233" s="184">
        <v>10.127906976744185</v>
      </c>
      <c r="H233" s="185" t="str">
        <f t="shared" si="82"/>
        <v>-</v>
      </c>
      <c r="I233" s="184">
        <v>15.8</v>
      </c>
      <c r="J233" s="185">
        <f t="shared" si="82"/>
        <v>5.6720930232558153</v>
      </c>
      <c r="K233" s="184">
        <v>5.8587786259541987</v>
      </c>
      <c r="L233" s="185">
        <f t="shared" ref="L233:L241" si="83">IFERROR(K233-I233,"-")</f>
        <v>-9.9412213740458029</v>
      </c>
      <c r="M233" s="184">
        <v>7.21218487394958</v>
      </c>
      <c r="N233" s="185">
        <f t="shared" ref="N233:N240" si="84">IFERROR(M233-K233,"-")</f>
        <v>1.3534062479953812</v>
      </c>
      <c r="O233" s="185">
        <f t="shared" si="81"/>
        <v>1.4101544170967877</v>
      </c>
    </row>
    <row r="234" spans="2:16" x14ac:dyDescent="0.25">
      <c r="B234" s="114" t="s">
        <v>81</v>
      </c>
      <c r="C234" s="184">
        <v>5.7723577235772359</v>
      </c>
      <c r="D234" s="185">
        <v>-0.87880506712043882</v>
      </c>
      <c r="E234" s="184" t="s">
        <v>231</v>
      </c>
      <c r="F234" s="185" t="str">
        <f t="shared" si="82"/>
        <v>-</v>
      </c>
      <c r="G234" s="184">
        <v>12.737704918032787</v>
      </c>
      <c r="H234" s="185" t="str">
        <f t="shared" si="82"/>
        <v>-</v>
      </c>
      <c r="I234" s="184">
        <v>4.3795180722891569</v>
      </c>
      <c r="J234" s="185">
        <f t="shared" si="82"/>
        <v>-8.3581868457436297</v>
      </c>
      <c r="K234" s="184">
        <v>7.9693877551020407</v>
      </c>
      <c r="L234" s="185">
        <f t="shared" si="83"/>
        <v>3.5898696828128838</v>
      </c>
      <c r="M234" s="184">
        <v>5.7923076923076922</v>
      </c>
      <c r="N234" s="185">
        <f t="shared" si="84"/>
        <v>-2.1770800627943485</v>
      </c>
      <c r="O234" s="185">
        <f t="shared" si="81"/>
        <v>1.9949968730456291E-2</v>
      </c>
    </row>
    <row r="235" spans="2:16" x14ac:dyDescent="0.25">
      <c r="B235" s="114" t="s">
        <v>83</v>
      </c>
      <c r="C235" s="184">
        <v>7.8608695652173912</v>
      </c>
      <c r="D235" s="185">
        <v>0.50891425795482181</v>
      </c>
      <c r="E235" s="184" t="s">
        <v>231</v>
      </c>
      <c r="F235" s="185" t="str">
        <f t="shared" si="82"/>
        <v>-</v>
      </c>
      <c r="G235" s="184">
        <v>8.5</v>
      </c>
      <c r="H235" s="185" t="str">
        <f t="shared" si="82"/>
        <v>-</v>
      </c>
      <c r="I235" s="184">
        <v>9.5711009174311918</v>
      </c>
      <c r="J235" s="185">
        <f t="shared" si="82"/>
        <v>1.0711009174311918</v>
      </c>
      <c r="K235" s="184">
        <v>7.0651085141903174</v>
      </c>
      <c r="L235" s="185">
        <f t="shared" si="83"/>
        <v>-2.5059924032408745</v>
      </c>
      <c r="M235" s="184">
        <v>6.7221052631578946</v>
      </c>
      <c r="N235" s="185">
        <f t="shared" si="84"/>
        <v>-0.3430032510324228</v>
      </c>
      <c r="O235" s="185">
        <f>IFERROR(M235-C235,"-")</f>
        <v>-1.1387643020594966</v>
      </c>
    </row>
    <row r="236" spans="2:16" x14ac:dyDescent="0.25">
      <c r="B236" s="114" t="s">
        <v>85</v>
      </c>
      <c r="C236" s="184">
        <v>7.0828402366863905</v>
      </c>
      <c r="D236" s="185">
        <v>0.53668639053254452</v>
      </c>
      <c r="E236" s="184">
        <v>9.4333333333333336</v>
      </c>
      <c r="F236" s="185">
        <f t="shared" si="82"/>
        <v>2.3504930966469431</v>
      </c>
      <c r="G236" s="184">
        <v>8.4782608695652169</v>
      </c>
      <c r="H236" s="185">
        <f t="shared" si="82"/>
        <v>-0.95507246376811672</v>
      </c>
      <c r="I236" s="184">
        <v>15.315384615384616</v>
      </c>
      <c r="J236" s="185">
        <f t="shared" si="82"/>
        <v>6.8371237458193992</v>
      </c>
      <c r="K236" s="184">
        <v>8.4124999999999996</v>
      </c>
      <c r="L236" s="185">
        <f t="shared" si="83"/>
        <v>-6.9028846153846164</v>
      </c>
      <c r="M236" s="184">
        <v>8.1743341404358354</v>
      </c>
      <c r="N236" s="185">
        <f t="shared" si="84"/>
        <v>-0.23816585956416425</v>
      </c>
      <c r="O236" s="185">
        <f>IFERROR(M236-C236,"-")</f>
        <v>1.0914939037494449</v>
      </c>
    </row>
    <row r="237" spans="2:16" x14ac:dyDescent="0.25">
      <c r="B237" s="114" t="s">
        <v>87</v>
      </c>
      <c r="C237" s="184">
        <v>6.6576576576576576</v>
      </c>
      <c r="D237" s="185">
        <v>1.055173185607968</v>
      </c>
      <c r="E237" s="184">
        <v>8.6834532374100721</v>
      </c>
      <c r="F237" s="185">
        <f t="shared" si="82"/>
        <v>2.0257955797524145</v>
      </c>
      <c r="G237" s="184">
        <v>7.233009708737864</v>
      </c>
      <c r="H237" s="185">
        <f t="shared" si="82"/>
        <v>-1.4504435286722082</v>
      </c>
      <c r="I237" s="184">
        <v>6.4681933842239188</v>
      </c>
      <c r="J237" s="185">
        <f t="shared" si="82"/>
        <v>-0.76481632451394521</v>
      </c>
      <c r="K237" s="184">
        <v>7.1875</v>
      </c>
      <c r="L237" s="185">
        <f t="shared" si="83"/>
        <v>0.71930661577608124</v>
      </c>
      <c r="M237" s="184">
        <v>6.3220973782771539</v>
      </c>
      <c r="N237" s="185">
        <f t="shared" si="84"/>
        <v>-0.8654026217228461</v>
      </c>
      <c r="O237" s="185">
        <f t="shared" ref="O237:O240" si="85">IFERROR(M237-C237,"-")</f>
        <v>-0.3355602793805037</v>
      </c>
    </row>
    <row r="238" spans="2:16" x14ac:dyDescent="0.25">
      <c r="B238" s="114" t="s">
        <v>89</v>
      </c>
      <c r="C238" s="184">
        <v>5.76953125</v>
      </c>
      <c r="D238" s="185">
        <v>0.44188619880546032</v>
      </c>
      <c r="E238" s="184">
        <v>6.1818181818181817</v>
      </c>
      <c r="F238" s="185">
        <f t="shared" si="82"/>
        <v>0.41228693181818166</v>
      </c>
      <c r="G238" s="184">
        <v>5.6141732283464565</v>
      </c>
      <c r="H238" s="185">
        <f t="shared" si="82"/>
        <v>-0.56764495347172517</v>
      </c>
      <c r="I238" s="184">
        <v>5.7664974619289344</v>
      </c>
      <c r="J238" s="185">
        <f t="shared" si="82"/>
        <v>0.15232423358247793</v>
      </c>
      <c r="K238" s="184">
        <v>6.537366548042705</v>
      </c>
      <c r="L238" s="185">
        <f t="shared" si="83"/>
        <v>0.77086908611377059</v>
      </c>
      <c r="M238" s="184">
        <v>5.6042884990253414</v>
      </c>
      <c r="N238" s="185">
        <f t="shared" si="84"/>
        <v>-0.93307804901736358</v>
      </c>
      <c r="O238" s="185">
        <f t="shared" si="85"/>
        <v>-0.16524275097465857</v>
      </c>
    </row>
    <row r="239" spans="2:16" x14ac:dyDescent="0.25">
      <c r="B239" s="114" t="s">
        <v>91</v>
      </c>
      <c r="C239" s="184">
        <v>15.755555555555556</v>
      </c>
      <c r="D239" s="185">
        <v>9.334171907756815</v>
      </c>
      <c r="E239" s="184">
        <v>7.9651162790697674</v>
      </c>
      <c r="F239" s="185">
        <f t="shared" si="82"/>
        <v>-7.790439276485789</v>
      </c>
      <c r="G239" s="184">
        <v>6.1492063492063496</v>
      </c>
      <c r="H239" s="185">
        <f t="shared" si="82"/>
        <v>-1.8159099298634178</v>
      </c>
      <c r="I239" s="184">
        <v>5.2762148337595907</v>
      </c>
      <c r="J239" s="185">
        <f t="shared" si="82"/>
        <v>-0.8729915154467589</v>
      </c>
      <c r="K239" s="184">
        <v>6.3534482758620694</v>
      </c>
      <c r="L239" s="185">
        <f t="shared" si="83"/>
        <v>1.0772334421024787</v>
      </c>
      <c r="M239" s="184" t="s">
        <v>231</v>
      </c>
      <c r="N239" s="185" t="str">
        <f t="shared" si="84"/>
        <v>-</v>
      </c>
      <c r="O239" s="185" t="str">
        <f t="shared" si="85"/>
        <v>-</v>
      </c>
    </row>
    <row r="240" spans="2:16" x14ac:dyDescent="0.25">
      <c r="B240" s="114" t="s">
        <v>93</v>
      </c>
      <c r="C240" s="184">
        <v>6.0805194805194809</v>
      </c>
      <c r="D240" s="185">
        <v>6.957057540999223E-2</v>
      </c>
      <c r="E240" s="184">
        <v>6.3183520599250933</v>
      </c>
      <c r="F240" s="185">
        <f t="shared" si="82"/>
        <v>0.23783257940561242</v>
      </c>
      <c r="G240" s="184">
        <v>6.48</v>
      </c>
      <c r="H240" s="185">
        <f t="shared" si="82"/>
        <v>0.16164794007490713</v>
      </c>
      <c r="I240" s="184">
        <v>7.3392857142857144</v>
      </c>
      <c r="J240" s="185">
        <f t="shared" si="82"/>
        <v>0.85928571428571399</v>
      </c>
      <c r="K240" s="184">
        <v>7.0505050505050502</v>
      </c>
      <c r="L240" s="185">
        <f t="shared" si="83"/>
        <v>-0.28878066378066425</v>
      </c>
      <c r="M240" s="184" t="s">
        <v>231</v>
      </c>
      <c r="N240" s="185" t="str">
        <f t="shared" si="84"/>
        <v>-</v>
      </c>
      <c r="O240" s="185" t="str">
        <f t="shared" si="85"/>
        <v>-</v>
      </c>
    </row>
    <row r="241" spans="2:16" ht="15.75" x14ac:dyDescent="0.25">
      <c r="B241" s="117" t="s">
        <v>30</v>
      </c>
      <c r="C241" s="186">
        <v>7.0907249898744427</v>
      </c>
      <c r="D241" s="187">
        <v>0.61416248987444266</v>
      </c>
      <c r="E241" s="186">
        <v>6.706572769953052</v>
      </c>
      <c r="F241" s="187">
        <f t="shared" si="82"/>
        <v>-0.3841522199213907</v>
      </c>
      <c r="G241" s="186">
        <v>10.31743119266055</v>
      </c>
      <c r="H241" s="187">
        <f t="shared" si="82"/>
        <v>3.6108584227074978</v>
      </c>
      <c r="I241" s="186">
        <v>7.0584975369458132</v>
      </c>
      <c r="J241" s="187">
        <f t="shared" si="82"/>
        <v>-3.2589336557147366</v>
      </c>
      <c r="K241" s="186">
        <v>6.4716561689514638</v>
      </c>
      <c r="L241" s="187">
        <f t="shared" si="83"/>
        <v>-0.58684136799434938</v>
      </c>
      <c r="M241" s="186">
        <v>6.5629447181171319</v>
      </c>
      <c r="N241" s="187">
        <v>0.10883843792389492</v>
      </c>
      <c r="O241" s="187">
        <v>0.3117343899837266</v>
      </c>
    </row>
    <row r="242" spans="2:16" ht="6" customHeight="1" x14ac:dyDescent="0.25"/>
    <row r="243" spans="2:16" x14ac:dyDescent="0.25">
      <c r="B243" s="105" t="s">
        <v>55</v>
      </c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6" x14ac:dyDescent="0.25">
      <c r="C244" s="120"/>
      <c r="K244" s="120"/>
      <c r="M244" s="105"/>
      <c r="O244" s="122"/>
    </row>
    <row r="246" spans="2:16" ht="48.75" customHeight="1" thickBot="1" x14ac:dyDescent="0.3">
      <c r="B246" s="267" t="s">
        <v>303</v>
      </c>
      <c r="C246" s="267"/>
      <c r="D246" s="267"/>
      <c r="E246" s="267"/>
      <c r="F246" s="267"/>
      <c r="G246" s="267"/>
      <c r="H246" s="267"/>
      <c r="I246" s="267"/>
      <c r="J246" s="267"/>
      <c r="K246" s="267"/>
      <c r="L246" s="267"/>
      <c r="M246" s="267"/>
      <c r="N246" s="267"/>
      <c r="O246" s="267"/>
      <c r="P246" s="1" t="s">
        <v>126</v>
      </c>
    </row>
    <row r="247" spans="2:16" ht="10.5" customHeight="1" thickBot="1" x14ac:dyDescent="0.3">
      <c r="B247" s="106"/>
      <c r="C247" s="107"/>
      <c r="D247" s="106"/>
      <c r="E247" s="106"/>
      <c r="F247" s="106"/>
      <c r="G247" s="106"/>
      <c r="H247" s="106"/>
      <c r="I247" s="106"/>
      <c r="J247" s="106"/>
      <c r="K247" s="106"/>
      <c r="L247" s="106"/>
      <c r="M247" s="4"/>
      <c r="N247" s="4"/>
      <c r="P247" s="1" t="s">
        <v>127</v>
      </c>
    </row>
    <row r="248" spans="2:16" ht="22.5" thickTop="1" thickBot="1" x14ac:dyDescent="0.3">
      <c r="B248" s="121" t="str">
        <f>C248</f>
        <v>Dinamarca</v>
      </c>
      <c r="C248" s="292" t="s">
        <v>128</v>
      </c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4"/>
    </row>
    <row r="249" spans="2:16" ht="22.5" thickTop="1" thickBot="1" x14ac:dyDescent="0.3">
      <c r="B249" s="109"/>
      <c r="C249" s="295">
        <f>2019</f>
        <v>2019</v>
      </c>
      <c r="D249" s="296"/>
      <c r="E249" s="297">
        <v>2020</v>
      </c>
      <c r="F249" s="296"/>
      <c r="G249" s="297">
        <v>2021</v>
      </c>
      <c r="H249" s="296"/>
      <c r="I249" s="297">
        <v>2022</v>
      </c>
      <c r="J249" s="296"/>
      <c r="K249" s="297">
        <v>2023</v>
      </c>
      <c r="L249" s="296"/>
      <c r="M249" s="297">
        <v>2024</v>
      </c>
      <c r="N249" s="298"/>
      <c r="O249" s="299"/>
    </row>
    <row r="250" spans="2:16" ht="16.5" thickTop="1" thickBot="1" x14ac:dyDescent="0.3">
      <c r="B250" s="85"/>
      <c r="C250" s="111" t="s">
        <v>69</v>
      </c>
      <c r="D250" s="112" t="str">
        <f>CONCATENATE("dif ",RIGHT(2019,2),"/",RIGHT(2018,2))</f>
        <v>dif 19/18</v>
      </c>
      <c r="E250" s="113" t="s">
        <v>69</v>
      </c>
      <c r="F250" s="112" t="str">
        <f>CONCATENATE("dif ",RIGHT(E249,2),"/",RIGHT(C249,2))</f>
        <v>dif 20/19</v>
      </c>
      <c r="G250" s="113" t="s">
        <v>69</v>
      </c>
      <c r="H250" s="112" t="str">
        <f>CONCATENATE("dif ",RIGHT(G249,2),"/",RIGHT(E249,2))</f>
        <v>dif 21/20</v>
      </c>
      <c r="I250" s="113" t="s">
        <v>69</v>
      </c>
      <c r="J250" s="112" t="str">
        <f>CONCATENATE("dif ",RIGHT(I249,2),"/",RIGHT(G249,2))</f>
        <v>dif 22/21</v>
      </c>
      <c r="K250" s="113" t="s">
        <v>69</v>
      </c>
      <c r="L250" s="112" t="str">
        <f>CONCATENATE("dif ",RIGHT(K249,2),"/",RIGHT(I249,2))</f>
        <v>dif 23/22</v>
      </c>
      <c r="M250" s="113" t="s">
        <v>69</v>
      </c>
      <c r="N250" s="112" t="str">
        <f>CONCATENATE("dif ",RIGHT(M249,2),"/",RIGHT(K249,2))</f>
        <v>dif 24/23</v>
      </c>
      <c r="O250" s="112" t="str">
        <f>CONCATENATE("dif ",RIGHT(M249,2),"/",RIGHT(C249,2))</f>
        <v>dif 24/19</v>
      </c>
    </row>
    <row r="251" spans="2:16" x14ac:dyDescent="0.25">
      <c r="B251" s="114" t="s">
        <v>71</v>
      </c>
      <c r="C251" s="184">
        <v>7.2397260273972606</v>
      </c>
      <c r="D251" s="185">
        <v>-1.798441911534038</v>
      </c>
      <c r="E251" s="184">
        <v>8.47463768115942</v>
      </c>
      <c r="F251" s="185">
        <f t="shared" ref="F251:J253" si="86">IFERROR(E251-C251,"-")</f>
        <v>1.2349116537621594</v>
      </c>
      <c r="G251" s="184" t="s">
        <v>231</v>
      </c>
      <c r="H251" s="185" t="str">
        <f t="shared" si="86"/>
        <v>-</v>
      </c>
      <c r="I251" s="184">
        <v>7.4354166666666668</v>
      </c>
      <c r="J251" s="185" t="str">
        <f t="shared" si="86"/>
        <v>-</v>
      </c>
      <c r="K251" s="184">
        <v>6.0960735171261486</v>
      </c>
      <c r="L251" s="185">
        <f t="shared" ref="L251:L253" si="87">IFERROR(K251-I251,"-")</f>
        <v>-1.3393431495405181</v>
      </c>
      <c r="M251" s="184">
        <v>6.6791044776119399</v>
      </c>
      <c r="N251" s="185">
        <f t="shared" ref="N251:N253" si="88">IFERROR(M251-K251,"-")</f>
        <v>0.58303096048579128</v>
      </c>
      <c r="O251" s="185">
        <f t="shared" ref="O251" si="89">IFERROR(M251-C251,"-")</f>
        <v>-0.56062154978532064</v>
      </c>
    </row>
    <row r="252" spans="2:16" x14ac:dyDescent="0.25">
      <c r="B252" s="114" t="s">
        <v>73</v>
      </c>
      <c r="C252" s="184">
        <v>7.9112627986348123</v>
      </c>
      <c r="D252" s="185">
        <v>1.1587544374307992</v>
      </c>
      <c r="E252" s="184">
        <v>7.3103448275862073</v>
      </c>
      <c r="F252" s="185">
        <f t="shared" si="86"/>
        <v>-0.600917971048605</v>
      </c>
      <c r="G252" s="184" t="s">
        <v>231</v>
      </c>
      <c r="H252" s="185" t="str">
        <f t="shared" si="86"/>
        <v>-</v>
      </c>
      <c r="I252" s="184">
        <v>7.1851851851851851</v>
      </c>
      <c r="J252" s="185" t="str">
        <f t="shared" si="86"/>
        <v>-</v>
      </c>
      <c r="K252" s="184">
        <v>6.4446366782006921</v>
      </c>
      <c r="L252" s="185">
        <f t="shared" si="87"/>
        <v>-0.74054850698449304</v>
      </c>
      <c r="M252" s="184">
        <v>7.3864491844416564</v>
      </c>
      <c r="N252" s="185">
        <f t="shared" si="88"/>
        <v>0.94181250624096435</v>
      </c>
      <c r="O252" s="185">
        <f>IFERROR(M252-C252,"-")</f>
        <v>-0.52481361419315586</v>
      </c>
    </row>
    <row r="253" spans="2:16" x14ac:dyDescent="0.25">
      <c r="B253" s="114" t="s">
        <v>75</v>
      </c>
      <c r="C253" s="184">
        <v>6.629943502824859</v>
      </c>
      <c r="D253" s="185">
        <v>-1.3772507417794584</v>
      </c>
      <c r="E253" s="184">
        <v>14.225</v>
      </c>
      <c r="F253" s="185">
        <f t="shared" si="86"/>
        <v>7.5950564971751406</v>
      </c>
      <c r="G253" s="184" t="s">
        <v>231</v>
      </c>
      <c r="H253" s="185" t="str">
        <f t="shared" si="86"/>
        <v>-</v>
      </c>
      <c r="I253" s="184">
        <v>7.5436893203883493</v>
      </c>
      <c r="J253" s="185" t="str">
        <f t="shared" si="86"/>
        <v>-</v>
      </c>
      <c r="K253" s="184">
        <v>10.536585365853659</v>
      </c>
      <c r="L253" s="185">
        <f t="shared" si="87"/>
        <v>2.9928960454653097</v>
      </c>
      <c r="M253" s="184">
        <v>8.1396011396011403</v>
      </c>
      <c r="N253" s="185">
        <f t="shared" si="88"/>
        <v>-2.3969842262525187</v>
      </c>
      <c r="O253" s="185">
        <f t="shared" ref="O253:O256" si="90">IFERROR(M253-C253,"-")</f>
        <v>1.5096576367762813</v>
      </c>
    </row>
    <row r="254" spans="2:16" x14ac:dyDescent="0.25">
      <c r="B254" s="114" t="s">
        <v>77</v>
      </c>
      <c r="C254" s="184">
        <v>8.8396946564885504</v>
      </c>
      <c r="D254" s="185">
        <v>1.5725190839694667</v>
      </c>
      <c r="E254" s="184" t="s">
        <v>231</v>
      </c>
      <c r="F254" s="185" t="str">
        <f>IFERROR(E254-C254,"-")</f>
        <v>-</v>
      </c>
      <c r="G254" s="184">
        <v>1</v>
      </c>
      <c r="H254" s="185" t="str">
        <f>IFERROR(G254-E254,"-")</f>
        <v>-</v>
      </c>
      <c r="I254" s="184">
        <v>8</v>
      </c>
      <c r="J254" s="185">
        <f>IFERROR(I254-G254,"-")</f>
        <v>7</v>
      </c>
      <c r="K254" s="184">
        <v>6.4554973821989527</v>
      </c>
      <c r="L254" s="185">
        <f>IFERROR(K254-I254,"-")</f>
        <v>-1.5445026178010473</v>
      </c>
      <c r="M254" s="184">
        <v>10.617021276595745</v>
      </c>
      <c r="N254" s="185">
        <f>IFERROR(M254-K254,"-")</f>
        <v>4.161523894396792</v>
      </c>
      <c r="O254" s="185">
        <f t="shared" si="90"/>
        <v>1.7773266201071944</v>
      </c>
    </row>
    <row r="255" spans="2:16" x14ac:dyDescent="0.25">
      <c r="B255" s="114" t="s">
        <v>79</v>
      </c>
      <c r="C255" s="184">
        <v>7</v>
      </c>
      <c r="D255" s="185">
        <v>-9.0909090909090828E-2</v>
      </c>
      <c r="E255" s="184" t="s">
        <v>231</v>
      </c>
      <c r="F255" s="185" t="str">
        <f t="shared" ref="F255:J263" si="91">IFERROR(E255-C255,"-")</f>
        <v>-</v>
      </c>
      <c r="G255" s="184" t="s">
        <v>231</v>
      </c>
      <c r="H255" s="185" t="str">
        <f t="shared" si="91"/>
        <v>-</v>
      </c>
      <c r="I255" s="184">
        <v>7</v>
      </c>
      <c r="J255" s="185" t="str">
        <f t="shared" si="91"/>
        <v>-</v>
      </c>
      <c r="K255" s="184">
        <v>3</v>
      </c>
      <c r="L255" s="185">
        <f t="shared" ref="L255:L263" si="92">IFERROR(K255-I255,"-")</f>
        <v>-4</v>
      </c>
      <c r="M255" s="184" t="s">
        <v>231</v>
      </c>
      <c r="N255" s="185" t="str">
        <f t="shared" ref="N255:N262" si="93">IFERROR(M255-K255,"-")</f>
        <v>-</v>
      </c>
      <c r="O255" s="185" t="str">
        <f t="shared" si="90"/>
        <v>-</v>
      </c>
    </row>
    <row r="256" spans="2:16" x14ac:dyDescent="0.25">
      <c r="B256" s="114" t="s">
        <v>81</v>
      </c>
      <c r="C256" s="184">
        <v>6.3888888888888893</v>
      </c>
      <c r="D256" s="185" t="s">
        <v>231</v>
      </c>
      <c r="E256" s="184" t="s">
        <v>231</v>
      </c>
      <c r="F256" s="185" t="str">
        <f t="shared" si="91"/>
        <v>-</v>
      </c>
      <c r="G256" s="184" t="s">
        <v>231</v>
      </c>
      <c r="H256" s="185" t="str">
        <f t="shared" si="91"/>
        <v>-</v>
      </c>
      <c r="I256" s="184">
        <v>4.4102564102564106</v>
      </c>
      <c r="J256" s="185" t="str">
        <f t="shared" si="91"/>
        <v>-</v>
      </c>
      <c r="K256" s="184" t="s">
        <v>231</v>
      </c>
      <c r="L256" s="185" t="str">
        <f t="shared" si="92"/>
        <v>-</v>
      </c>
      <c r="M256" s="184">
        <v>1</v>
      </c>
      <c r="N256" s="185" t="str">
        <f t="shared" si="93"/>
        <v>-</v>
      </c>
      <c r="O256" s="185">
        <f t="shared" si="90"/>
        <v>-5.3888888888888893</v>
      </c>
    </row>
    <row r="257" spans="2:16" x14ac:dyDescent="0.25">
      <c r="B257" s="114" t="s">
        <v>83</v>
      </c>
      <c r="C257" s="184">
        <v>9.6716417910447756</v>
      </c>
      <c r="D257" s="185">
        <v>0.7859275053304895</v>
      </c>
      <c r="E257" s="184" t="s">
        <v>231</v>
      </c>
      <c r="F257" s="185" t="str">
        <f t="shared" si="91"/>
        <v>-</v>
      </c>
      <c r="G257" s="184" t="s">
        <v>231</v>
      </c>
      <c r="H257" s="185" t="str">
        <f t="shared" si="91"/>
        <v>-</v>
      </c>
      <c r="I257" s="184">
        <v>11.375</v>
      </c>
      <c r="J257" s="185" t="str">
        <f t="shared" si="91"/>
        <v>-</v>
      </c>
      <c r="K257" s="184">
        <v>7.7241379310344831</v>
      </c>
      <c r="L257" s="185">
        <f t="shared" si="92"/>
        <v>-3.6508620689655169</v>
      </c>
      <c r="M257" s="184" t="s">
        <v>231</v>
      </c>
      <c r="N257" s="185" t="str">
        <f t="shared" si="93"/>
        <v>-</v>
      </c>
      <c r="O257" s="185" t="str">
        <f>IFERROR(M257-C257,"-")</f>
        <v>-</v>
      </c>
    </row>
    <row r="258" spans="2:16" x14ac:dyDescent="0.25">
      <c r="B258" s="114" t="s">
        <v>85</v>
      </c>
      <c r="C258" s="184">
        <v>6.5769230769230766</v>
      </c>
      <c r="D258" s="185">
        <v>-0.17307692307692335</v>
      </c>
      <c r="E258" s="184" t="s">
        <v>231</v>
      </c>
      <c r="F258" s="185" t="str">
        <f t="shared" si="91"/>
        <v>-</v>
      </c>
      <c r="G258" s="184" t="s">
        <v>231</v>
      </c>
      <c r="H258" s="185" t="str">
        <f t="shared" si="91"/>
        <v>-</v>
      </c>
      <c r="I258" s="184">
        <v>7.666666666666667</v>
      </c>
      <c r="J258" s="185" t="str">
        <f t="shared" si="91"/>
        <v>-</v>
      </c>
      <c r="K258" s="184">
        <v>6</v>
      </c>
      <c r="L258" s="185">
        <f t="shared" si="92"/>
        <v>-1.666666666666667</v>
      </c>
      <c r="M258" s="184" t="s">
        <v>231</v>
      </c>
      <c r="N258" s="185" t="str">
        <f t="shared" si="93"/>
        <v>-</v>
      </c>
      <c r="O258" s="185" t="str">
        <f>IFERROR(M258-C258,"-")</f>
        <v>-</v>
      </c>
    </row>
    <row r="259" spans="2:16" x14ac:dyDescent="0.25">
      <c r="B259" s="114" t="s">
        <v>87</v>
      </c>
      <c r="C259" s="184">
        <v>6.5</v>
      </c>
      <c r="D259" s="185">
        <v>0.69230769230769251</v>
      </c>
      <c r="E259" s="184" t="s">
        <v>231</v>
      </c>
      <c r="F259" s="185" t="str">
        <f t="shared" si="91"/>
        <v>-</v>
      </c>
      <c r="G259" s="184">
        <v>3</v>
      </c>
      <c r="H259" s="185" t="str">
        <f t="shared" si="91"/>
        <v>-</v>
      </c>
      <c r="I259" s="184">
        <v>9.3333333333333339</v>
      </c>
      <c r="J259" s="185">
        <f t="shared" si="91"/>
        <v>6.3333333333333339</v>
      </c>
      <c r="K259" s="184">
        <v>12</v>
      </c>
      <c r="L259" s="185">
        <f t="shared" si="92"/>
        <v>2.6666666666666661</v>
      </c>
      <c r="M259" s="184">
        <v>5.4848484848484844</v>
      </c>
      <c r="N259" s="185">
        <f t="shared" si="93"/>
        <v>-6.5151515151515156</v>
      </c>
      <c r="O259" s="185">
        <f t="shared" ref="O259:O262" si="94">IFERROR(M259-C259,"-")</f>
        <v>-1.0151515151515156</v>
      </c>
    </row>
    <row r="260" spans="2:16" x14ac:dyDescent="0.25">
      <c r="B260" s="114" t="s">
        <v>89</v>
      </c>
      <c r="C260" s="184">
        <v>6.4189944134078214</v>
      </c>
      <c r="D260" s="185">
        <v>0.24355581691659367</v>
      </c>
      <c r="E260" s="184">
        <v>1</v>
      </c>
      <c r="F260" s="185">
        <f t="shared" si="91"/>
        <v>-5.4189944134078214</v>
      </c>
      <c r="G260" s="184">
        <v>5.8113207547169807</v>
      </c>
      <c r="H260" s="185">
        <f t="shared" si="91"/>
        <v>4.8113207547169807</v>
      </c>
      <c r="I260" s="184">
        <v>6.2485714285714282</v>
      </c>
      <c r="J260" s="185">
        <f t="shared" si="91"/>
        <v>0.43725067385444749</v>
      </c>
      <c r="K260" s="184">
        <v>4.757042253521127</v>
      </c>
      <c r="L260" s="185">
        <f t="shared" si="92"/>
        <v>-1.4915291750503012</v>
      </c>
      <c r="M260" s="184">
        <v>7.0281124497991971</v>
      </c>
      <c r="N260" s="185">
        <f t="shared" si="93"/>
        <v>2.2710701962780702</v>
      </c>
      <c r="O260" s="185">
        <f t="shared" si="94"/>
        <v>0.60911803639137574</v>
      </c>
    </row>
    <row r="261" spans="2:16" x14ac:dyDescent="0.25">
      <c r="B261" s="114" t="s">
        <v>91</v>
      </c>
      <c r="C261" s="184">
        <v>7.3456375838926178</v>
      </c>
      <c r="D261" s="185">
        <v>-0.27863987275478141</v>
      </c>
      <c r="E261" s="184">
        <v>6</v>
      </c>
      <c r="F261" s="185">
        <f t="shared" si="91"/>
        <v>-1.3456375838926178</v>
      </c>
      <c r="G261" s="184">
        <v>8.0554577464788739</v>
      </c>
      <c r="H261" s="185">
        <f t="shared" si="91"/>
        <v>2.0554577464788739</v>
      </c>
      <c r="I261" s="184">
        <v>7.2815126050420167</v>
      </c>
      <c r="J261" s="185">
        <f t="shared" si="91"/>
        <v>-0.77394514143685722</v>
      </c>
      <c r="K261" s="184">
        <v>7.9064748201438846</v>
      </c>
      <c r="L261" s="185">
        <f t="shared" si="92"/>
        <v>0.62496221510186789</v>
      </c>
      <c r="M261" s="184" t="s">
        <v>231</v>
      </c>
      <c r="N261" s="185" t="str">
        <f t="shared" si="93"/>
        <v>-</v>
      </c>
      <c r="O261" s="185" t="str">
        <f t="shared" si="94"/>
        <v>-</v>
      </c>
    </row>
    <row r="262" spans="2:16" x14ac:dyDescent="0.25">
      <c r="B262" s="114" t="s">
        <v>93</v>
      </c>
      <c r="C262" s="184">
        <v>6.7304347826086959</v>
      </c>
      <c r="D262" s="185">
        <v>0.11165025222195535</v>
      </c>
      <c r="E262" s="184">
        <v>4.615384615384615</v>
      </c>
      <c r="F262" s="185">
        <f t="shared" si="91"/>
        <v>-2.1150501672240809</v>
      </c>
      <c r="G262" s="184">
        <v>7.8370497427101204</v>
      </c>
      <c r="H262" s="185">
        <f t="shared" si="91"/>
        <v>3.2216651273255055</v>
      </c>
      <c r="I262" s="184">
        <v>7.6372155287817938</v>
      </c>
      <c r="J262" s="185">
        <f t="shared" si="91"/>
        <v>-0.19983421392832668</v>
      </c>
      <c r="K262" s="184">
        <v>9.3700787401574797</v>
      </c>
      <c r="L262" s="185">
        <f t="shared" si="92"/>
        <v>1.7328632113756859</v>
      </c>
      <c r="M262" s="184" t="s">
        <v>231</v>
      </c>
      <c r="N262" s="185" t="str">
        <f t="shared" si="93"/>
        <v>-</v>
      </c>
      <c r="O262" s="185" t="str">
        <f t="shared" si="94"/>
        <v>-</v>
      </c>
    </row>
    <row r="263" spans="2:16" ht="15.75" x14ac:dyDescent="0.25">
      <c r="B263" s="117" t="s">
        <v>30</v>
      </c>
      <c r="C263" s="186">
        <v>7.1839237057220711</v>
      </c>
      <c r="D263" s="187">
        <v>-0.21954537421759746</v>
      </c>
      <c r="E263" s="186">
        <v>8.0772594752186588</v>
      </c>
      <c r="F263" s="187">
        <f t="shared" si="91"/>
        <v>0.89333576949658777</v>
      </c>
      <c r="G263" s="186">
        <v>7.7943722943722946</v>
      </c>
      <c r="H263" s="187">
        <f t="shared" si="91"/>
        <v>-0.28288718084636422</v>
      </c>
      <c r="I263" s="186">
        <v>7.2893913043478262</v>
      </c>
      <c r="J263" s="187">
        <f t="shared" si="91"/>
        <v>-0.50498099002446839</v>
      </c>
      <c r="K263" s="186">
        <v>7.0789751716851557</v>
      </c>
      <c r="L263" s="187">
        <f t="shared" si="92"/>
        <v>-0.21041613266267056</v>
      </c>
      <c r="M263" s="186">
        <v>7.7105684547638109</v>
      </c>
      <c r="N263" s="187">
        <v>0.74693209112744707</v>
      </c>
      <c r="O263" s="187">
        <v>0.45720091146682584</v>
      </c>
    </row>
    <row r="264" spans="2:16" ht="6" customHeight="1" x14ac:dyDescent="0.25"/>
    <row r="265" spans="2:16" x14ac:dyDescent="0.25">
      <c r="B265" s="105" t="s">
        <v>55</v>
      </c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6" x14ac:dyDescent="0.25">
      <c r="K266" s="120"/>
    </row>
    <row r="268" spans="2:16" ht="48.75" customHeight="1" thickBot="1" x14ac:dyDescent="0.3">
      <c r="B268" s="267" t="s">
        <v>304</v>
      </c>
      <c r="C268" s="267"/>
      <c r="D268" s="267"/>
      <c r="E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267"/>
      <c r="P268" s="1" t="s">
        <v>129</v>
      </c>
    </row>
    <row r="269" spans="2:16" ht="10.5" customHeight="1" thickBot="1" x14ac:dyDescent="0.3">
      <c r="B269" s="106"/>
      <c r="C269" s="107"/>
      <c r="D269" s="106"/>
      <c r="E269" s="106"/>
      <c r="F269" s="106"/>
      <c r="G269" s="106"/>
      <c r="H269" s="106"/>
      <c r="I269" s="106"/>
      <c r="J269" s="106"/>
      <c r="K269" s="106"/>
      <c r="L269" s="106"/>
      <c r="M269" s="4"/>
      <c r="N269" s="4"/>
      <c r="P269" s="1" t="s">
        <v>130</v>
      </c>
    </row>
    <row r="270" spans="2:16" ht="22.5" thickTop="1" thickBot="1" x14ac:dyDescent="0.3">
      <c r="B270" s="121" t="str">
        <f>C270</f>
        <v>Suecia</v>
      </c>
      <c r="C270" s="292" t="s">
        <v>131</v>
      </c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4"/>
    </row>
    <row r="271" spans="2:16" ht="22.5" thickTop="1" thickBot="1" x14ac:dyDescent="0.3">
      <c r="B271" s="109"/>
      <c r="C271" s="295">
        <f>2019</f>
        <v>2019</v>
      </c>
      <c r="D271" s="296"/>
      <c r="E271" s="297">
        <v>2020</v>
      </c>
      <c r="F271" s="296"/>
      <c r="G271" s="297">
        <v>2021</v>
      </c>
      <c r="H271" s="296"/>
      <c r="I271" s="297">
        <v>2022</v>
      </c>
      <c r="J271" s="296"/>
      <c r="K271" s="297">
        <v>2023</v>
      </c>
      <c r="L271" s="296"/>
      <c r="M271" s="297">
        <v>2024</v>
      </c>
      <c r="N271" s="298"/>
      <c r="O271" s="299"/>
    </row>
    <row r="272" spans="2:16" ht="16.5" thickTop="1" thickBot="1" x14ac:dyDescent="0.3">
      <c r="B272" s="85"/>
      <c r="C272" s="111" t="s">
        <v>69</v>
      </c>
      <c r="D272" s="112" t="str">
        <f>CONCATENATE("dif ",RIGHT(2019,2),"/",RIGHT(2018,2))</f>
        <v>dif 19/18</v>
      </c>
      <c r="E272" s="113" t="s">
        <v>69</v>
      </c>
      <c r="F272" s="112" t="str">
        <f>CONCATENATE("dif ",RIGHT(E271,2),"/",RIGHT(C271,2))</f>
        <v>dif 20/19</v>
      </c>
      <c r="G272" s="113" t="s">
        <v>69</v>
      </c>
      <c r="H272" s="112" t="str">
        <f>CONCATENATE("dif ",RIGHT(G271,2),"/",RIGHT(E271,2))</f>
        <v>dif 21/20</v>
      </c>
      <c r="I272" s="113" t="s">
        <v>69</v>
      </c>
      <c r="J272" s="112" t="str">
        <f>CONCATENATE("dif ",RIGHT(I271,2),"/",RIGHT(G271,2))</f>
        <v>dif 22/21</v>
      </c>
      <c r="K272" s="113" t="s">
        <v>69</v>
      </c>
      <c r="L272" s="112" t="str">
        <f>CONCATENATE("dif ",RIGHT(K271,2),"/",RIGHT(I271,2))</f>
        <v>dif 23/22</v>
      </c>
      <c r="M272" s="113" t="s">
        <v>69</v>
      </c>
      <c r="N272" s="112" t="str">
        <f>CONCATENATE("dif ",RIGHT(M271,2),"/",RIGHT(K271,2))</f>
        <v>dif 24/23</v>
      </c>
      <c r="O272" s="112" t="str">
        <f>CONCATENATE("dif ",RIGHT(M271,2),"/",RIGHT(C271,2))</f>
        <v>dif 24/19</v>
      </c>
    </row>
    <row r="273" spans="2:15" x14ac:dyDescent="0.25">
      <c r="B273" s="114" t="s">
        <v>71</v>
      </c>
      <c r="C273" s="184">
        <v>6.0905923344947732</v>
      </c>
      <c r="D273" s="185">
        <v>-2.9858949176298735</v>
      </c>
      <c r="E273" s="184">
        <v>6.1849529780564261</v>
      </c>
      <c r="F273" s="185">
        <f t="shared" ref="F273:J275" si="95">IFERROR(E273-C273,"-")</f>
        <v>9.4360643561652857E-2</v>
      </c>
      <c r="G273" s="184" t="s">
        <v>231</v>
      </c>
      <c r="H273" s="185" t="str">
        <f t="shared" si="95"/>
        <v>-</v>
      </c>
      <c r="I273" s="184">
        <v>8.5487804878048781</v>
      </c>
      <c r="J273" s="185" t="str">
        <f t="shared" si="95"/>
        <v>-</v>
      </c>
      <c r="K273" s="184">
        <v>8.4419354838709673</v>
      </c>
      <c r="L273" s="185">
        <f t="shared" ref="L273:L275" si="96">IFERROR(K273-I273,"-")</f>
        <v>-0.10684500393391083</v>
      </c>
      <c r="M273" s="184">
        <v>5.9621513944223103</v>
      </c>
      <c r="N273" s="185">
        <f t="shared" ref="N273:N275" si="97">IFERROR(M273-K273,"-")</f>
        <v>-2.4797840894486569</v>
      </c>
      <c r="O273" s="185">
        <f t="shared" ref="O273" si="98">IFERROR(M273-C273,"-")</f>
        <v>-0.12844094007246287</v>
      </c>
    </row>
    <row r="274" spans="2:15" x14ac:dyDescent="0.25">
      <c r="B274" s="114" t="s">
        <v>73</v>
      </c>
      <c r="C274" s="184">
        <v>4.842443729903537</v>
      </c>
      <c r="D274" s="185">
        <v>0.2195989023173297</v>
      </c>
      <c r="E274" s="184">
        <v>5.3005617977528088</v>
      </c>
      <c r="F274" s="185">
        <f t="shared" si="95"/>
        <v>0.45811806784927178</v>
      </c>
      <c r="G274" s="184" t="s">
        <v>231</v>
      </c>
      <c r="H274" s="185" t="str">
        <f t="shared" si="95"/>
        <v>-</v>
      </c>
      <c r="I274" s="184">
        <v>4.2684563758389258</v>
      </c>
      <c r="J274" s="185" t="str">
        <f t="shared" si="95"/>
        <v>-</v>
      </c>
      <c r="K274" s="184">
        <v>6.3348623853211006</v>
      </c>
      <c r="L274" s="185">
        <f t="shared" si="96"/>
        <v>2.0664060094821748</v>
      </c>
      <c r="M274" s="184">
        <v>8.2921052631578949</v>
      </c>
      <c r="N274" s="185">
        <f t="shared" si="97"/>
        <v>1.9572428778367943</v>
      </c>
      <c r="O274" s="185">
        <f>IFERROR(M274-C274,"-")</f>
        <v>3.4496615332543579</v>
      </c>
    </row>
    <row r="275" spans="2:15" x14ac:dyDescent="0.25">
      <c r="B275" s="114" t="s">
        <v>75</v>
      </c>
      <c r="C275" s="184">
        <v>4.9299363057324843</v>
      </c>
      <c r="D275" s="185">
        <v>0.21816126179575335</v>
      </c>
      <c r="E275" s="184">
        <v>5.9911504424778759</v>
      </c>
      <c r="F275" s="185">
        <f t="shared" si="95"/>
        <v>1.0612141367453916</v>
      </c>
      <c r="G275" s="184" t="s">
        <v>231</v>
      </c>
      <c r="H275" s="185" t="str">
        <f t="shared" si="95"/>
        <v>-</v>
      </c>
      <c r="I275" s="184">
        <v>7</v>
      </c>
      <c r="J275" s="185" t="str">
        <f t="shared" si="95"/>
        <v>-</v>
      </c>
      <c r="K275" s="184">
        <v>7.1617647058823533</v>
      </c>
      <c r="L275" s="185">
        <f t="shared" si="96"/>
        <v>0.16176470588235325</v>
      </c>
      <c r="M275" s="184">
        <v>6.15</v>
      </c>
      <c r="N275" s="185">
        <f t="shared" si="97"/>
        <v>-1.0117647058823529</v>
      </c>
      <c r="O275" s="185">
        <f t="shared" ref="O275:O278" si="99">IFERROR(M275-C275,"-")</f>
        <v>1.220063694267516</v>
      </c>
    </row>
    <row r="276" spans="2:15" x14ac:dyDescent="0.25">
      <c r="B276" s="114" t="s">
        <v>77</v>
      </c>
      <c r="C276" s="184">
        <v>6.0522875816993462</v>
      </c>
      <c r="D276" s="185">
        <v>1.8479279086748228</v>
      </c>
      <c r="E276" s="184" t="s">
        <v>231</v>
      </c>
      <c r="F276" s="185" t="str">
        <f>IFERROR(E276-C276,"-")</f>
        <v>-</v>
      </c>
      <c r="G276" s="184" t="s">
        <v>231</v>
      </c>
      <c r="H276" s="185" t="str">
        <f>IFERROR(G276-E276,"-")</f>
        <v>-</v>
      </c>
      <c r="I276" s="184">
        <v>2</v>
      </c>
      <c r="J276" s="185" t="str">
        <f>IFERROR(I276-G276,"-")</f>
        <v>-</v>
      </c>
      <c r="K276" s="184">
        <v>6.010752688172043</v>
      </c>
      <c r="L276" s="185">
        <f>IFERROR(K276-I276,"-")</f>
        <v>4.010752688172043</v>
      </c>
      <c r="M276" s="184">
        <v>9.4021739130434785</v>
      </c>
      <c r="N276" s="185">
        <f>IFERROR(M276-K276,"-")</f>
        <v>3.3914212248714355</v>
      </c>
      <c r="O276" s="185">
        <f t="shared" si="99"/>
        <v>3.3498863313441323</v>
      </c>
    </row>
    <row r="277" spans="2:15" x14ac:dyDescent="0.25">
      <c r="B277" s="114" t="s">
        <v>79</v>
      </c>
      <c r="C277" s="184">
        <v>3.1904761904761907</v>
      </c>
      <c r="D277" s="185">
        <v>-4.4295238095238094</v>
      </c>
      <c r="E277" s="184" t="s">
        <v>231</v>
      </c>
      <c r="F277" s="185" t="str">
        <f t="shared" ref="F277:J285" si="100">IFERROR(E277-C277,"-")</f>
        <v>-</v>
      </c>
      <c r="G277" s="184" t="s">
        <v>231</v>
      </c>
      <c r="H277" s="185" t="str">
        <f t="shared" si="100"/>
        <v>-</v>
      </c>
      <c r="I277" s="184">
        <v>3.3846153846153846</v>
      </c>
      <c r="J277" s="185" t="str">
        <f t="shared" si="100"/>
        <v>-</v>
      </c>
      <c r="K277" s="184">
        <v>3.6875</v>
      </c>
      <c r="L277" s="185">
        <f t="shared" ref="L277:L285" si="101">IFERROR(K277-I277,"-")</f>
        <v>0.30288461538461542</v>
      </c>
      <c r="M277" s="184">
        <v>7.1363636363636367</v>
      </c>
      <c r="N277" s="185">
        <f t="shared" ref="N277:N284" si="102">IFERROR(M277-K277,"-")</f>
        <v>3.4488636363636367</v>
      </c>
      <c r="O277" s="185">
        <f t="shared" si="99"/>
        <v>3.945887445887446</v>
      </c>
    </row>
    <row r="278" spans="2:15" x14ac:dyDescent="0.25">
      <c r="B278" s="114" t="s">
        <v>81</v>
      </c>
      <c r="C278" s="184">
        <v>5.354838709677419</v>
      </c>
      <c r="D278" s="185">
        <v>-2.5682382133995043</v>
      </c>
      <c r="E278" s="184" t="s">
        <v>231</v>
      </c>
      <c r="F278" s="185" t="str">
        <f t="shared" si="100"/>
        <v>-</v>
      </c>
      <c r="G278" s="184" t="s">
        <v>231</v>
      </c>
      <c r="H278" s="185" t="str">
        <f t="shared" si="100"/>
        <v>-</v>
      </c>
      <c r="I278" s="184">
        <v>5</v>
      </c>
      <c r="J278" s="185" t="str">
        <f t="shared" si="100"/>
        <v>-</v>
      </c>
      <c r="K278" s="184">
        <v>4</v>
      </c>
      <c r="L278" s="185">
        <f t="shared" si="101"/>
        <v>-1</v>
      </c>
      <c r="M278" s="184">
        <v>77</v>
      </c>
      <c r="N278" s="185">
        <f t="shared" si="102"/>
        <v>73</v>
      </c>
      <c r="O278" s="185">
        <f t="shared" si="99"/>
        <v>71.645161290322577</v>
      </c>
    </row>
    <row r="279" spans="2:15" x14ac:dyDescent="0.25">
      <c r="B279" s="114" t="s">
        <v>83</v>
      </c>
      <c r="C279" s="184">
        <v>8.9615384615384617</v>
      </c>
      <c r="D279" s="185">
        <v>5.350427350427351</v>
      </c>
      <c r="E279" s="184" t="s">
        <v>231</v>
      </c>
      <c r="F279" s="185" t="str">
        <f t="shared" si="100"/>
        <v>-</v>
      </c>
      <c r="G279" s="184" t="s">
        <v>231</v>
      </c>
      <c r="H279" s="185" t="str">
        <f t="shared" si="100"/>
        <v>-</v>
      </c>
      <c r="I279" s="184">
        <v>3.1</v>
      </c>
      <c r="J279" s="185" t="str">
        <f t="shared" si="100"/>
        <v>-</v>
      </c>
      <c r="K279" s="184">
        <v>8.8148148148148149</v>
      </c>
      <c r="L279" s="185">
        <f t="shared" si="101"/>
        <v>5.7148148148148152</v>
      </c>
      <c r="M279" s="184" t="s">
        <v>231</v>
      </c>
      <c r="N279" s="185" t="str">
        <f t="shared" si="102"/>
        <v>-</v>
      </c>
      <c r="O279" s="185" t="str">
        <f>IFERROR(M279-C279,"-")</f>
        <v>-</v>
      </c>
    </row>
    <row r="280" spans="2:15" x14ac:dyDescent="0.25">
      <c r="B280" s="114" t="s">
        <v>85</v>
      </c>
      <c r="C280" s="184">
        <v>7.2972972972972974</v>
      </c>
      <c r="D280" s="185" t="s">
        <v>231</v>
      </c>
      <c r="E280" s="184" t="s">
        <v>231</v>
      </c>
      <c r="F280" s="185" t="str">
        <f t="shared" si="100"/>
        <v>-</v>
      </c>
      <c r="G280" s="184" t="s">
        <v>231</v>
      </c>
      <c r="H280" s="185" t="str">
        <f t="shared" si="100"/>
        <v>-</v>
      </c>
      <c r="I280" s="184">
        <v>27.857142857142858</v>
      </c>
      <c r="J280" s="185" t="str">
        <f t="shared" si="100"/>
        <v>-</v>
      </c>
      <c r="K280" s="184">
        <v>7.5555555555555554</v>
      </c>
      <c r="L280" s="185">
        <f t="shared" si="101"/>
        <v>-20.301587301587304</v>
      </c>
      <c r="M280" s="184" t="s">
        <v>231</v>
      </c>
      <c r="N280" s="185" t="str">
        <f t="shared" si="102"/>
        <v>-</v>
      </c>
      <c r="O280" s="185" t="str">
        <f>IFERROR(M280-C280,"-")</f>
        <v>-</v>
      </c>
    </row>
    <row r="281" spans="2:15" x14ac:dyDescent="0.25">
      <c r="B281" s="114" t="s">
        <v>87</v>
      </c>
      <c r="C281" s="184">
        <v>9.2222222222222214</v>
      </c>
      <c r="D281" s="185">
        <v>4.2222222222222214</v>
      </c>
      <c r="E281" s="184">
        <v>1.2222222222222223</v>
      </c>
      <c r="F281" s="185">
        <f t="shared" si="100"/>
        <v>-7.9999999999999991</v>
      </c>
      <c r="G281" s="184">
        <v>11.142857142857142</v>
      </c>
      <c r="H281" s="185">
        <f t="shared" si="100"/>
        <v>9.9206349206349209</v>
      </c>
      <c r="I281" s="184">
        <v>2.5555555555555554</v>
      </c>
      <c r="J281" s="185">
        <f t="shared" si="100"/>
        <v>-8.587301587301587</v>
      </c>
      <c r="K281" s="184">
        <v>8</v>
      </c>
      <c r="L281" s="185">
        <f t="shared" si="101"/>
        <v>5.4444444444444446</v>
      </c>
      <c r="M281" s="184">
        <v>8.7659574468085104</v>
      </c>
      <c r="N281" s="185">
        <f t="shared" si="102"/>
        <v>0.76595744680851041</v>
      </c>
      <c r="O281" s="185">
        <f t="shared" ref="O281:O284" si="103">IFERROR(M281-C281,"-")</f>
        <v>-0.45626477541371102</v>
      </c>
    </row>
    <row r="282" spans="2:15" x14ac:dyDescent="0.25">
      <c r="B282" s="114" t="s">
        <v>89</v>
      </c>
      <c r="C282" s="184">
        <v>5.0137931034482754</v>
      </c>
      <c r="D282" s="185">
        <v>1.7076706544686835</v>
      </c>
      <c r="E282" s="184">
        <v>3.4324324324324325</v>
      </c>
      <c r="F282" s="185">
        <f t="shared" si="100"/>
        <v>-1.581360671015843</v>
      </c>
      <c r="G282" s="184">
        <v>2.5384615384615383</v>
      </c>
      <c r="H282" s="185">
        <f t="shared" si="100"/>
        <v>-0.89397089397089413</v>
      </c>
      <c r="I282" s="184">
        <v>6.9523809523809526</v>
      </c>
      <c r="J282" s="185">
        <f t="shared" si="100"/>
        <v>4.4139194139194142</v>
      </c>
      <c r="K282" s="184">
        <v>2.9473684210526314</v>
      </c>
      <c r="L282" s="185">
        <f t="shared" si="101"/>
        <v>-4.0050125313283207</v>
      </c>
      <c r="M282" s="184">
        <v>6.5714285714285712</v>
      </c>
      <c r="N282" s="185">
        <f t="shared" si="102"/>
        <v>3.6240601503759398</v>
      </c>
      <c r="O282" s="185">
        <f t="shared" si="103"/>
        <v>1.5576354679802957</v>
      </c>
    </row>
    <row r="283" spans="2:15" x14ac:dyDescent="0.25">
      <c r="B283" s="114" t="s">
        <v>91</v>
      </c>
      <c r="C283" s="184">
        <v>5.9968051118210859</v>
      </c>
      <c r="D283" s="185">
        <v>0.44578470365782064</v>
      </c>
      <c r="E283" s="184">
        <v>3.08</v>
      </c>
      <c r="F283" s="185">
        <f t="shared" si="100"/>
        <v>-2.9168051118210858</v>
      </c>
      <c r="G283" s="184">
        <v>3.6551724137931036</v>
      </c>
      <c r="H283" s="185">
        <f t="shared" si="100"/>
        <v>0.57517241379310358</v>
      </c>
      <c r="I283" s="184">
        <v>4.8807339449541285</v>
      </c>
      <c r="J283" s="185">
        <f t="shared" si="100"/>
        <v>1.2255615311610248</v>
      </c>
      <c r="K283" s="184">
        <v>13.5</v>
      </c>
      <c r="L283" s="185">
        <f t="shared" si="101"/>
        <v>8.6192660550458715</v>
      </c>
      <c r="M283" s="184" t="s">
        <v>231</v>
      </c>
      <c r="N283" s="185" t="str">
        <f t="shared" si="102"/>
        <v>-</v>
      </c>
      <c r="O283" s="185" t="str">
        <f t="shared" si="103"/>
        <v>-</v>
      </c>
    </row>
    <row r="284" spans="2:15" x14ac:dyDescent="0.25">
      <c r="B284" s="114" t="s">
        <v>93</v>
      </c>
      <c r="C284" s="184">
        <v>5.8951841359773374</v>
      </c>
      <c r="D284" s="185">
        <v>1.616632603943911</v>
      </c>
      <c r="E284" s="184">
        <v>4.5517241379310347</v>
      </c>
      <c r="F284" s="185">
        <f t="shared" si="100"/>
        <v>-1.3434599980463027</v>
      </c>
      <c r="G284" s="184">
        <v>5.7798742138364778</v>
      </c>
      <c r="H284" s="185">
        <f t="shared" si="100"/>
        <v>1.2281500759054431</v>
      </c>
      <c r="I284" s="184">
        <v>7.4068441064638781</v>
      </c>
      <c r="J284" s="185">
        <f t="shared" si="100"/>
        <v>1.6269698926274003</v>
      </c>
      <c r="K284" s="184">
        <v>6.0625</v>
      </c>
      <c r="L284" s="185">
        <f t="shared" si="101"/>
        <v>-1.3443441064638781</v>
      </c>
      <c r="M284" s="184" t="s">
        <v>231</v>
      </c>
      <c r="N284" s="185" t="str">
        <f t="shared" si="102"/>
        <v>-</v>
      </c>
      <c r="O284" s="185" t="str">
        <f t="shared" si="103"/>
        <v>-</v>
      </c>
    </row>
    <row r="285" spans="2:15" ht="15.75" x14ac:dyDescent="0.25">
      <c r="B285" s="117" t="s">
        <v>30</v>
      </c>
      <c r="C285" s="186">
        <v>5.5312771503040832</v>
      </c>
      <c r="D285" s="187">
        <v>0.24902840174805707</v>
      </c>
      <c r="E285" s="186">
        <v>5.3841201716738194</v>
      </c>
      <c r="F285" s="187">
        <f t="shared" si="100"/>
        <v>-0.14715697863026378</v>
      </c>
      <c r="G285" s="186">
        <v>4.5702479338842972</v>
      </c>
      <c r="H285" s="187">
        <f t="shared" si="100"/>
        <v>-0.81387223778952222</v>
      </c>
      <c r="I285" s="186">
        <v>6.3081695966907967</v>
      </c>
      <c r="J285" s="187">
        <f t="shared" si="100"/>
        <v>1.7379216628064995</v>
      </c>
      <c r="K285" s="186">
        <v>6.8085106382978724</v>
      </c>
      <c r="L285" s="187">
        <f t="shared" si="101"/>
        <v>0.50034104160707571</v>
      </c>
      <c r="M285" s="186">
        <v>7.1849015317286655</v>
      </c>
      <c r="N285" s="187">
        <v>0.40546227939221691</v>
      </c>
      <c r="O285" s="187">
        <v>1.8212096001883236</v>
      </c>
    </row>
    <row r="286" spans="2:15" ht="6" customHeight="1" x14ac:dyDescent="0.25"/>
    <row r="287" spans="2:15" x14ac:dyDescent="0.25">
      <c r="B287" s="105" t="s">
        <v>55</v>
      </c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 x14ac:dyDescent="0.25">
      <c r="C288" s="120"/>
      <c r="K288" s="120"/>
      <c r="N288" s="79"/>
    </row>
    <row r="290" spans="3:13" x14ac:dyDescent="0.25">
      <c r="C290" s="79"/>
      <c r="E290" s="79"/>
      <c r="G290" s="79"/>
      <c r="I290" s="79"/>
      <c r="K290" s="79"/>
      <c r="M290" s="79"/>
    </row>
  </sheetData>
  <mergeCells count="104">
    <mergeCell ref="B268:O268"/>
    <mergeCell ref="C270:O270"/>
    <mergeCell ref="C271:D271"/>
    <mergeCell ref="E271:F271"/>
    <mergeCell ref="G271:H271"/>
    <mergeCell ref="I271:J271"/>
    <mergeCell ref="K271:L271"/>
    <mergeCell ref="M271:O271"/>
    <mergeCell ref="B246:O246"/>
    <mergeCell ref="C248:O248"/>
    <mergeCell ref="C249:D249"/>
    <mergeCell ref="E249:F249"/>
    <mergeCell ref="G249:H249"/>
    <mergeCell ref="I249:J249"/>
    <mergeCell ref="K249:L249"/>
    <mergeCell ref="M249:O249"/>
    <mergeCell ref="B224:O224"/>
    <mergeCell ref="C226:O226"/>
    <mergeCell ref="C227:D227"/>
    <mergeCell ref="E227:F227"/>
    <mergeCell ref="G227:H227"/>
    <mergeCell ref="I227:J227"/>
    <mergeCell ref="K227:L227"/>
    <mergeCell ref="M227:O227"/>
    <mergeCell ref="B202:O202"/>
    <mergeCell ref="C204:O204"/>
    <mergeCell ref="C205:D205"/>
    <mergeCell ref="E205:F205"/>
    <mergeCell ref="G205:H205"/>
    <mergeCell ref="I205:J205"/>
    <mergeCell ref="K205:L205"/>
    <mergeCell ref="M205:O205"/>
    <mergeCell ref="B180:O180"/>
    <mergeCell ref="C182:O182"/>
    <mergeCell ref="C183:D183"/>
    <mergeCell ref="E183:F183"/>
    <mergeCell ref="G183:H183"/>
    <mergeCell ref="I183:J183"/>
    <mergeCell ref="K183:L183"/>
    <mergeCell ref="M183:O183"/>
    <mergeCell ref="B158:O158"/>
    <mergeCell ref="C160:O160"/>
    <mergeCell ref="C161:D161"/>
    <mergeCell ref="E161:F161"/>
    <mergeCell ref="G161:H161"/>
    <mergeCell ref="I161:J161"/>
    <mergeCell ref="K161:L161"/>
    <mergeCell ref="M161:O161"/>
    <mergeCell ref="B136:O136"/>
    <mergeCell ref="C138:O138"/>
    <mergeCell ref="C139:D139"/>
    <mergeCell ref="E139:F139"/>
    <mergeCell ref="G139:H139"/>
    <mergeCell ref="I139:J139"/>
    <mergeCell ref="K139:L139"/>
    <mergeCell ref="M139:O139"/>
    <mergeCell ref="B114:O114"/>
    <mergeCell ref="C116:O116"/>
    <mergeCell ref="C117:D117"/>
    <mergeCell ref="E117:F117"/>
    <mergeCell ref="G117:H117"/>
    <mergeCell ref="I117:J117"/>
    <mergeCell ref="K117:L117"/>
    <mergeCell ref="M117:O117"/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  <mergeCell ref="B48:O48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6814-B970-4EA8-AA1A-173169B4B11A}">
  <sheetPr>
    <tabColor theme="4" tint="0.79998168889431442"/>
  </sheetPr>
  <dimension ref="A4:P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89"/>
    <col min="14" max="14" width="13.5703125" style="189" bestFit="1" customWidth="1"/>
    <col min="15" max="15" width="11.140625" style="189" customWidth="1"/>
  </cols>
  <sheetData>
    <row r="4" spans="1:16" ht="48.75" customHeight="1" thickBot="1" x14ac:dyDescent="0.3">
      <c r="B4" s="267" t="s">
        <v>293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1" t="s">
        <v>66</v>
      </c>
    </row>
    <row r="5" spans="1:16" ht="10.5" customHeight="1" thickBot="1" x14ac:dyDescent="0.3">
      <c r="B5" s="106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9"/>
      <c r="N5" s="39"/>
      <c r="P5" s="1" t="s">
        <v>67</v>
      </c>
    </row>
    <row r="6" spans="1:16" ht="22.5" thickTop="1" thickBot="1" x14ac:dyDescent="0.3">
      <c r="B6" s="108" t="s">
        <v>30</v>
      </c>
      <c r="C6" s="304" t="s">
        <v>132</v>
      </c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6"/>
    </row>
    <row r="7" spans="1:16" ht="22.5" thickTop="1" thickBot="1" x14ac:dyDescent="0.3">
      <c r="B7" s="109"/>
      <c r="C7" s="295">
        <v>2019</v>
      </c>
      <c r="D7" s="296"/>
      <c r="E7" s="297" t="s">
        <v>286</v>
      </c>
      <c r="F7" s="296"/>
      <c r="G7" s="297" t="s">
        <v>287</v>
      </c>
      <c r="H7" s="296"/>
      <c r="I7" s="297" t="s">
        <v>288</v>
      </c>
      <c r="J7" s="296"/>
      <c r="K7" s="297">
        <v>2023</v>
      </c>
      <c r="L7" s="296"/>
      <c r="M7" s="297">
        <v>2024</v>
      </c>
      <c r="N7" s="298"/>
      <c r="O7" s="299"/>
    </row>
    <row r="8" spans="1:16" ht="16.5" thickTop="1" thickBot="1" x14ac:dyDescent="0.3">
      <c r="B8" s="85"/>
      <c r="C8" s="111" t="s">
        <v>69</v>
      </c>
      <c r="D8" s="112" t="str">
        <f>CONCATENATE("def ",RIGHT(C7,2),"/",RIGHT(C7-1,2))</f>
        <v>def 19/18</v>
      </c>
      <c r="E8" s="113" t="s">
        <v>69</v>
      </c>
      <c r="F8" s="112" t="str">
        <f>CONCATENATE("def ",RIGHT(E7,2),"/",RIGHT(C7,2))</f>
        <v>def 20/19</v>
      </c>
      <c r="G8" s="113" t="s">
        <v>69</v>
      </c>
      <c r="H8" s="112" t="str">
        <f>CONCATENATE("def ",RIGHT(G7,2),"/",RIGHT(E7,2))</f>
        <v>def 21/20</v>
      </c>
      <c r="I8" s="113" t="s">
        <v>69</v>
      </c>
      <c r="J8" s="112" t="str">
        <f>CONCATENATE("def ",RIGHT(I7,2),"/",RIGHT(G7,2))</f>
        <v>def 22/21</v>
      </c>
      <c r="K8" s="113" t="s">
        <v>69</v>
      </c>
      <c r="L8" s="112" t="str">
        <f>CONCATENATE("def ",RIGHT(K7,2),"/",RIGHT(I7,2))</f>
        <v>def 23/22</v>
      </c>
      <c r="M8" s="113" t="s">
        <v>69</v>
      </c>
      <c r="N8" s="112" t="str">
        <f>CONCATENATE("def ",RIGHT(M7,2),"/",RIGHT(K7,2))</f>
        <v>def 24/23</v>
      </c>
      <c r="O8" s="112" t="str">
        <f>CONCATENATE("def ",RIGHT(M7,2),"/",RIGHT(C7,2))</f>
        <v>def 24/19</v>
      </c>
    </row>
    <row r="9" spans="1:16" x14ac:dyDescent="0.25">
      <c r="A9" s="1" t="s">
        <v>70</v>
      </c>
      <c r="B9" s="114" t="s">
        <v>71</v>
      </c>
      <c r="C9" s="184">
        <v>6.6107026143790852</v>
      </c>
      <c r="D9" s="185">
        <v>-1.5317068939947669</v>
      </c>
      <c r="E9" s="184">
        <v>6.4893508611026194</v>
      </c>
      <c r="F9" s="185">
        <f t="shared" ref="F9:J21" si="0">IFERROR(E9-C9,"-")</f>
        <v>-0.12135175327646586</v>
      </c>
      <c r="G9" s="184">
        <v>10.78780284043442</v>
      </c>
      <c r="H9" s="185">
        <f t="shared" si="0"/>
        <v>4.2984519793318006</v>
      </c>
      <c r="I9" s="184">
        <v>7.1439975747776883</v>
      </c>
      <c r="J9" s="185">
        <f t="shared" si="0"/>
        <v>-3.6438052656567317</v>
      </c>
      <c r="K9" s="184">
        <v>6.6944336100741069</v>
      </c>
      <c r="L9" s="185">
        <f t="shared" ref="L9:L21" si="1">IFERROR(K9-I9,"-")</f>
        <v>-0.4495639647035814</v>
      </c>
      <c r="M9" s="184">
        <v>5.6493276939587149</v>
      </c>
      <c r="N9" s="185">
        <f t="shared" ref="N9:N14" si="2">IFERROR(M9-K9,"-")</f>
        <v>-1.0451059161153919</v>
      </c>
      <c r="O9" s="185">
        <f>IFERROR(M9-C9,"-")</f>
        <v>-0.96137492042037032</v>
      </c>
    </row>
    <row r="10" spans="1:16" x14ac:dyDescent="0.25">
      <c r="A10" s="1" t="s">
        <v>72</v>
      </c>
      <c r="B10" s="114" t="s">
        <v>73</v>
      </c>
      <c r="C10" s="184">
        <v>6.3015245623941274</v>
      </c>
      <c r="D10" s="185">
        <v>-1.7891264410322067</v>
      </c>
      <c r="E10" s="184">
        <v>5.4963622357271245</v>
      </c>
      <c r="F10" s="185">
        <f t="shared" si="0"/>
        <v>-0.80516232666700294</v>
      </c>
      <c r="G10" s="184">
        <v>8.326898326898327</v>
      </c>
      <c r="H10" s="185">
        <f t="shared" si="0"/>
        <v>2.8305360911712025</v>
      </c>
      <c r="I10" s="184">
        <v>5.433778974704242</v>
      </c>
      <c r="J10" s="185">
        <f t="shared" si="0"/>
        <v>-2.893119352194085</v>
      </c>
      <c r="K10" s="184">
        <v>6.3448800913589647</v>
      </c>
      <c r="L10" s="185">
        <f t="shared" si="1"/>
        <v>0.91110111665472271</v>
      </c>
      <c r="M10" s="184">
        <v>5.967058630720695</v>
      </c>
      <c r="N10" s="185">
        <f t="shared" si="2"/>
        <v>-0.37782146063826971</v>
      </c>
      <c r="O10" s="185">
        <f>IFERROR(M10-C10,"-")</f>
        <v>-0.33446593167343242</v>
      </c>
    </row>
    <row r="11" spans="1:16" x14ac:dyDescent="0.25">
      <c r="A11" s="1" t="s">
        <v>74</v>
      </c>
      <c r="B11" s="114" t="s">
        <v>75</v>
      </c>
      <c r="C11" s="184">
        <v>6.0477536027126311</v>
      </c>
      <c r="D11" s="185">
        <v>0.12377347325304999</v>
      </c>
      <c r="E11" s="184">
        <v>7.823050058207218</v>
      </c>
      <c r="F11" s="185">
        <f t="shared" si="0"/>
        <v>1.7752964554945869</v>
      </c>
      <c r="G11" s="184">
        <v>6.4167224080267555</v>
      </c>
      <c r="H11" s="185">
        <f t="shared" si="0"/>
        <v>-1.4063276501804625</v>
      </c>
      <c r="I11" s="184">
        <v>6.3085224128389594</v>
      </c>
      <c r="J11" s="185">
        <f t="shared" si="0"/>
        <v>-0.10819999518779611</v>
      </c>
      <c r="K11" s="184">
        <v>6.6754663196380992</v>
      </c>
      <c r="L11" s="185">
        <f t="shared" si="1"/>
        <v>0.3669439067991398</v>
      </c>
      <c r="M11" s="184">
        <v>6.3053628992869006</v>
      </c>
      <c r="N11" s="185">
        <f t="shared" si="2"/>
        <v>-0.37010342035119859</v>
      </c>
      <c r="O11" s="185">
        <f t="shared" ref="O11:O14" si="3">IFERROR(M11-C11,"-")</f>
        <v>0.25760929657426956</v>
      </c>
    </row>
    <row r="12" spans="1:16" x14ac:dyDescent="0.25">
      <c r="A12" s="1" t="s">
        <v>76</v>
      </c>
      <c r="B12" s="114" t="s">
        <v>77</v>
      </c>
      <c r="C12" s="184">
        <v>6.7509713562844489</v>
      </c>
      <c r="D12" s="185">
        <v>0.33917417940565375</v>
      </c>
      <c r="E12" s="184" t="s">
        <v>231</v>
      </c>
      <c r="F12" s="185" t="str">
        <f t="shared" si="0"/>
        <v>-</v>
      </c>
      <c r="G12" s="184">
        <v>7.1521080187379447</v>
      </c>
      <c r="H12" s="185" t="str">
        <f t="shared" si="0"/>
        <v>-</v>
      </c>
      <c r="I12" s="184">
        <v>5.8118570448830296</v>
      </c>
      <c r="J12" s="185">
        <f t="shared" si="0"/>
        <v>-1.3402509738549151</v>
      </c>
      <c r="K12" s="184">
        <v>6.111035131207796</v>
      </c>
      <c r="L12" s="185">
        <f t="shared" si="1"/>
        <v>0.29917808632476639</v>
      </c>
      <c r="M12" s="184">
        <v>6.8823199146594805</v>
      </c>
      <c r="N12" s="185">
        <f t="shared" si="2"/>
        <v>0.7712847834516845</v>
      </c>
      <c r="O12" s="185">
        <f>IFERROR(M12-C12,"-")</f>
        <v>0.13134855837503157</v>
      </c>
    </row>
    <row r="13" spans="1:16" x14ac:dyDescent="0.25">
      <c r="A13" s="1" t="s">
        <v>78</v>
      </c>
      <c r="B13" s="114" t="s">
        <v>79</v>
      </c>
      <c r="C13" s="184">
        <v>5.2298334269137188</v>
      </c>
      <c r="D13" s="185">
        <v>-0.49729673513541872</v>
      </c>
      <c r="E13" s="184" t="s">
        <v>231</v>
      </c>
      <c r="F13" s="185" t="str">
        <f t="shared" si="0"/>
        <v>-</v>
      </c>
      <c r="G13" s="184">
        <v>8.0949849780448346</v>
      </c>
      <c r="H13" s="185" t="str">
        <f t="shared" si="0"/>
        <v>-</v>
      </c>
      <c r="I13" s="184">
        <v>5.3957282471626735</v>
      </c>
      <c r="J13" s="185">
        <f t="shared" si="0"/>
        <v>-2.6992567308821611</v>
      </c>
      <c r="K13" s="184">
        <v>5.4464900662251656</v>
      </c>
      <c r="L13" s="185">
        <f t="shared" si="1"/>
        <v>5.0761819062492108E-2</v>
      </c>
      <c r="M13" s="184">
        <v>5.6039879642520321</v>
      </c>
      <c r="N13" s="185">
        <f t="shared" si="2"/>
        <v>0.15749789802686642</v>
      </c>
      <c r="O13" s="185">
        <f>IFERROR(M13-C13,"-")</f>
        <v>0.37415453733831328</v>
      </c>
    </row>
    <row r="14" spans="1:16" x14ac:dyDescent="0.25">
      <c r="A14" s="1" t="s">
        <v>80</v>
      </c>
      <c r="B14" s="114" t="s">
        <v>81</v>
      </c>
      <c r="C14" s="184">
        <v>5.4415117502630652</v>
      </c>
      <c r="D14" s="185">
        <v>-0.13206552126477344</v>
      </c>
      <c r="E14" s="184" t="s">
        <v>231</v>
      </c>
      <c r="F14" s="185" t="str">
        <f t="shared" si="0"/>
        <v>-</v>
      </c>
      <c r="G14" s="184">
        <v>4.2604482132041186</v>
      </c>
      <c r="H14" s="185" t="str">
        <f t="shared" si="0"/>
        <v>-</v>
      </c>
      <c r="I14" s="184">
        <v>4.8837811900191941</v>
      </c>
      <c r="J14" s="185">
        <f t="shared" si="0"/>
        <v>0.62333297681507549</v>
      </c>
      <c r="K14" s="184">
        <v>4.1083433775277891</v>
      </c>
      <c r="L14" s="185">
        <f t="shared" si="1"/>
        <v>-0.77543781249140498</v>
      </c>
      <c r="M14" s="184">
        <v>4.8911242603550296</v>
      </c>
      <c r="N14" s="185">
        <f t="shared" si="2"/>
        <v>0.78278088282724045</v>
      </c>
      <c r="O14" s="185">
        <f t="shared" si="3"/>
        <v>-0.55038748990803565</v>
      </c>
    </row>
    <row r="15" spans="1:16" x14ac:dyDescent="0.25">
      <c r="A15" s="1" t="s">
        <v>82</v>
      </c>
      <c r="B15" s="114" t="s">
        <v>83</v>
      </c>
      <c r="C15" s="184">
        <v>6.1753995082974802</v>
      </c>
      <c r="D15" s="185">
        <v>-0.23672836720996226</v>
      </c>
      <c r="E15" s="184" t="s">
        <v>231</v>
      </c>
      <c r="F15" s="185" t="str">
        <f t="shared" si="0"/>
        <v>-</v>
      </c>
      <c r="G15" s="184">
        <v>2.7734342160571668</v>
      </c>
      <c r="H15" s="185" t="str">
        <f t="shared" si="0"/>
        <v>-</v>
      </c>
      <c r="I15" s="184">
        <v>5.606170672978819</v>
      </c>
      <c r="J15" s="185">
        <f t="shared" si="0"/>
        <v>2.8327364569216522</v>
      </c>
      <c r="K15" s="184">
        <v>5.7056444673894342</v>
      </c>
      <c r="L15" s="185">
        <f t="shared" si="1"/>
        <v>9.9473794410615213E-2</v>
      </c>
      <c r="M15" s="184">
        <v>5.9049370994540711</v>
      </c>
      <c r="N15" s="185">
        <f>IFERROR(M15-K15,"-")</f>
        <v>0.19929263206463688</v>
      </c>
      <c r="O15" s="185">
        <f>IFERROR(M15-C15,"-")</f>
        <v>-0.27046240884340911</v>
      </c>
    </row>
    <row r="16" spans="1:16" x14ac:dyDescent="0.25">
      <c r="A16" s="1" t="s">
        <v>84</v>
      </c>
      <c r="B16" s="114" t="s">
        <v>85</v>
      </c>
      <c r="C16" s="184">
        <v>6.5231916068470461</v>
      </c>
      <c r="D16" s="185">
        <v>-0.18073798475335501</v>
      </c>
      <c r="E16" s="184">
        <v>3.9101733232856066</v>
      </c>
      <c r="F16" s="185">
        <f t="shared" si="0"/>
        <v>-2.6130182835614395</v>
      </c>
      <c r="G16" s="184">
        <v>5.0702761402420107</v>
      </c>
      <c r="H16" s="185">
        <f t="shared" si="0"/>
        <v>1.160102816956404</v>
      </c>
      <c r="I16" s="184">
        <v>8.4148579849946401</v>
      </c>
      <c r="J16" s="185">
        <f t="shared" si="0"/>
        <v>3.3445818447526294</v>
      </c>
      <c r="K16" s="184">
        <v>6.3387567424175435</v>
      </c>
      <c r="L16" s="185">
        <f t="shared" si="1"/>
        <v>-2.0761012425770966</v>
      </c>
      <c r="M16" s="184">
        <v>6.7142914171656685</v>
      </c>
      <c r="N16" s="185">
        <f>IFERROR(M16-K16,"-")</f>
        <v>0.37553467474812496</v>
      </c>
      <c r="O16" s="185">
        <f>IFERROR(M16-C16,"-")</f>
        <v>0.19109981031862233</v>
      </c>
    </row>
    <row r="17" spans="1:16" x14ac:dyDescent="0.25">
      <c r="A17" s="1" t="s">
        <v>86</v>
      </c>
      <c r="B17" s="114" t="s">
        <v>87</v>
      </c>
      <c r="C17" s="184">
        <v>5.6485558811218084</v>
      </c>
      <c r="D17" s="185">
        <v>-0.12427527346270573</v>
      </c>
      <c r="E17" s="184">
        <v>3.3972097498396407</v>
      </c>
      <c r="F17" s="185">
        <f t="shared" si="0"/>
        <v>-2.2513461312821677</v>
      </c>
      <c r="G17" s="184">
        <v>5.638995215311005</v>
      </c>
      <c r="H17" s="185">
        <f t="shared" si="0"/>
        <v>2.2417854654713643</v>
      </c>
      <c r="I17" s="184">
        <v>6.9209328254204214</v>
      </c>
      <c r="J17" s="185">
        <f t="shared" si="0"/>
        <v>1.2819376101094164</v>
      </c>
      <c r="K17" s="184">
        <v>4.0842182350787262</v>
      </c>
      <c r="L17" s="185">
        <f t="shared" si="1"/>
        <v>-2.8367145903416953</v>
      </c>
      <c r="M17" s="184">
        <v>4.7806432748538015</v>
      </c>
      <c r="N17" s="185">
        <f t="shared" ref="N17:N20" si="4">IFERROR(M17-K17,"-")</f>
        <v>0.69642503977507531</v>
      </c>
      <c r="O17" s="185">
        <f t="shared" ref="O17:O20" si="5">IFERROR(M17-C17,"-")</f>
        <v>-0.86791260626800693</v>
      </c>
    </row>
    <row r="18" spans="1:16" x14ac:dyDescent="0.25">
      <c r="A18" s="1" t="s">
        <v>88</v>
      </c>
      <c r="B18" s="114" t="s">
        <v>89</v>
      </c>
      <c r="C18" s="184">
        <v>5.6187209390959678</v>
      </c>
      <c r="D18" s="185">
        <v>-1.1721525941504467</v>
      </c>
      <c r="E18" s="184">
        <v>3.4566877591097533</v>
      </c>
      <c r="F18" s="185">
        <f t="shared" si="0"/>
        <v>-2.1620331799862145</v>
      </c>
      <c r="G18" s="184">
        <v>5.4538399590013906</v>
      </c>
      <c r="H18" s="185">
        <f t="shared" si="0"/>
        <v>1.9971521998916373</v>
      </c>
      <c r="I18" s="184">
        <v>6.51228260133992</v>
      </c>
      <c r="J18" s="185">
        <f t="shared" si="0"/>
        <v>1.0584426423385294</v>
      </c>
      <c r="K18" s="184">
        <v>5.9405797936718345</v>
      </c>
      <c r="L18" s="185">
        <f t="shared" si="1"/>
        <v>-0.57170280766808546</v>
      </c>
      <c r="M18" s="184">
        <v>5.9375076235007116</v>
      </c>
      <c r="N18" s="185">
        <f t="shared" si="4"/>
        <v>-3.0721701711229343E-3</v>
      </c>
      <c r="O18" s="185">
        <f t="shared" si="5"/>
        <v>0.31878668440474378</v>
      </c>
    </row>
    <row r="19" spans="1:16" x14ac:dyDescent="0.25">
      <c r="A19" s="1" t="s">
        <v>90</v>
      </c>
      <c r="B19" s="114" t="s">
        <v>91</v>
      </c>
      <c r="C19" s="184">
        <v>6.6770270270270267</v>
      </c>
      <c r="D19" s="185">
        <v>0.24487885130104026</v>
      </c>
      <c r="E19" s="184">
        <v>4.9024390243902438</v>
      </c>
      <c r="F19" s="185">
        <f t="shared" si="0"/>
        <v>-1.7745880026367828</v>
      </c>
      <c r="G19" s="184">
        <v>6.2151449722393588</v>
      </c>
      <c r="H19" s="185">
        <f t="shared" si="0"/>
        <v>1.312705947849115</v>
      </c>
      <c r="I19" s="184">
        <v>6.6308302557789629</v>
      </c>
      <c r="J19" s="185">
        <f t="shared" si="0"/>
        <v>0.4156852835396041</v>
      </c>
      <c r="K19" s="184">
        <v>5.6851358980562949</v>
      </c>
      <c r="L19" s="185">
        <f t="shared" si="1"/>
        <v>-0.94569435772266797</v>
      </c>
      <c r="M19" s="184" t="s">
        <v>231</v>
      </c>
      <c r="N19" s="185" t="str">
        <f t="shared" si="4"/>
        <v>-</v>
      </c>
      <c r="O19" s="185" t="str">
        <f t="shared" si="5"/>
        <v>-</v>
      </c>
    </row>
    <row r="20" spans="1:16" x14ac:dyDescent="0.25">
      <c r="A20" s="1" t="s">
        <v>92</v>
      </c>
      <c r="B20" s="114" t="s">
        <v>93</v>
      </c>
      <c r="C20" s="184">
        <v>6.1110180532291087</v>
      </c>
      <c r="D20" s="185">
        <v>-0.15374868868210267</v>
      </c>
      <c r="E20" s="184">
        <v>7.5859700760363014</v>
      </c>
      <c r="F20" s="185">
        <f t="shared" si="0"/>
        <v>1.4749520228071926</v>
      </c>
      <c r="G20" s="184">
        <v>6.0851153481512696</v>
      </c>
      <c r="H20" s="185">
        <f t="shared" si="0"/>
        <v>-1.5008547278850317</v>
      </c>
      <c r="I20" s="184">
        <v>6.5736137667304018</v>
      </c>
      <c r="J20" s="185">
        <f t="shared" si="0"/>
        <v>0.48849841857913212</v>
      </c>
      <c r="K20" s="184">
        <v>5.73503041946846</v>
      </c>
      <c r="L20" s="185">
        <f t="shared" si="1"/>
        <v>-0.83858334726194173</v>
      </c>
      <c r="M20" s="184" t="s">
        <v>231</v>
      </c>
      <c r="N20" s="185" t="str">
        <f t="shared" si="4"/>
        <v>-</v>
      </c>
      <c r="O20" s="185" t="str">
        <f t="shared" si="5"/>
        <v>-</v>
      </c>
    </row>
    <row r="21" spans="1:16" ht="15.75" x14ac:dyDescent="0.25">
      <c r="A21" s="1" t="s">
        <v>0</v>
      </c>
      <c r="B21" s="117" t="s">
        <v>30</v>
      </c>
      <c r="C21" s="186">
        <v>6.0858480521564111</v>
      </c>
      <c r="D21" s="187">
        <v>-0.39251636657226552</v>
      </c>
      <c r="E21" s="186">
        <v>5.3491945835517871</v>
      </c>
      <c r="F21" s="187">
        <f t="shared" si="0"/>
        <v>-0.736653468604624</v>
      </c>
      <c r="G21" s="186">
        <v>5.9650944469731453</v>
      </c>
      <c r="H21" s="187">
        <f t="shared" si="0"/>
        <v>0.61589986342135816</v>
      </c>
      <c r="I21" s="186">
        <v>6.2993357337968714</v>
      </c>
      <c r="J21" s="187">
        <f t="shared" si="0"/>
        <v>0.33424128682372611</v>
      </c>
      <c r="K21" s="186">
        <v>5.7549280737556785</v>
      </c>
      <c r="L21" s="187">
        <f t="shared" si="1"/>
        <v>-0.5444076600411929</v>
      </c>
      <c r="M21" s="186">
        <v>5.9146429070301121</v>
      </c>
      <c r="N21" s="187">
        <v>0.15252578235441838</v>
      </c>
      <c r="O21" s="187">
        <v>-0.12018066268554417</v>
      </c>
    </row>
    <row r="22" spans="1:16" ht="6" customHeight="1" x14ac:dyDescent="0.25"/>
    <row r="23" spans="1:16" x14ac:dyDescent="0.25">
      <c r="B23" s="105" t="s">
        <v>55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</row>
    <row r="24" spans="1:16" x14ac:dyDescent="0.25">
      <c r="N24" s="191"/>
    </row>
    <row r="26" spans="1:16" ht="48.75" customHeight="1" thickBot="1" x14ac:dyDescent="0.3">
      <c r="B26" s="267" t="s">
        <v>305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1" t="s">
        <v>94</v>
      </c>
    </row>
    <row r="27" spans="1:16" ht="10.5" customHeight="1" thickBot="1" x14ac:dyDescent="0.3">
      <c r="B27" s="106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39"/>
      <c r="N27" s="39"/>
      <c r="P27" s="1" t="s">
        <v>95</v>
      </c>
    </row>
    <row r="28" spans="1:16" ht="22.5" thickTop="1" thickBot="1" x14ac:dyDescent="0.3">
      <c r="B28" s="121" t="s">
        <v>96</v>
      </c>
      <c r="C28" s="304" t="s">
        <v>137</v>
      </c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6"/>
    </row>
    <row r="29" spans="1:16" ht="22.5" thickTop="1" thickBot="1" x14ac:dyDescent="0.3">
      <c r="B29" s="109"/>
      <c r="C29" s="295">
        <v>2019</v>
      </c>
      <c r="D29" s="296"/>
      <c r="E29" s="297" t="s">
        <v>286</v>
      </c>
      <c r="F29" s="296"/>
      <c r="G29" s="297" t="s">
        <v>287</v>
      </c>
      <c r="H29" s="296"/>
      <c r="I29" s="297" t="s">
        <v>288</v>
      </c>
      <c r="J29" s="296"/>
      <c r="K29" s="297">
        <v>2023</v>
      </c>
      <c r="L29" s="296"/>
      <c r="M29" s="297">
        <v>2024</v>
      </c>
      <c r="N29" s="298"/>
      <c r="O29" s="299"/>
    </row>
    <row r="30" spans="1:16" ht="16.5" thickTop="1" thickBot="1" x14ac:dyDescent="0.3">
      <c r="B30" s="85"/>
      <c r="C30" s="111" t="s">
        <v>69</v>
      </c>
      <c r="D30" s="112" t="str">
        <f>CONCATENATE("def ",RIGHT(C29,2),"/",RIGHT(C29-1,2))</f>
        <v>def 19/18</v>
      </c>
      <c r="E30" s="113" t="s">
        <v>69</v>
      </c>
      <c r="F30" s="112" t="str">
        <f>CONCATENATE("def ",RIGHT(E29,2),"/",RIGHT(C29,2))</f>
        <v>def 20/19</v>
      </c>
      <c r="G30" s="113" t="s">
        <v>69</v>
      </c>
      <c r="H30" s="112" t="str">
        <f>CONCATENATE("def ",RIGHT(G29,2),"/",RIGHT(E29,2))</f>
        <v>def 21/20</v>
      </c>
      <c r="I30" s="113" t="s">
        <v>69</v>
      </c>
      <c r="J30" s="112" t="str">
        <f>CONCATENATE("def ",RIGHT(I29,2),"/",RIGHT(G29,2))</f>
        <v>def 22/21</v>
      </c>
      <c r="K30" s="113" t="s">
        <v>69</v>
      </c>
      <c r="L30" s="112" t="str">
        <f>CONCATENATE("def ",RIGHT(K29,2),"/",RIGHT(I29,2))</f>
        <v>def 23/22</v>
      </c>
      <c r="M30" s="113" t="s">
        <v>69</v>
      </c>
      <c r="N30" s="112" t="str">
        <f>CONCATENATE("def ",RIGHT(M29,2),"/",RIGHT(K29,2))</f>
        <v>def 24/23</v>
      </c>
      <c r="O30" s="112" t="str">
        <f>CONCATENATE("def ",RIGHT(M29,2),"/",RIGHT(C29,2))</f>
        <v>def 24/19</v>
      </c>
    </row>
    <row r="31" spans="1:16" x14ac:dyDescent="0.25">
      <c r="B31" s="114" t="s">
        <v>71</v>
      </c>
      <c r="C31" s="184">
        <v>6.5328444536252839</v>
      </c>
      <c r="D31" s="185">
        <v>-1.5324299832870274</v>
      </c>
      <c r="E31" s="184">
        <v>6.4900515843773032</v>
      </c>
      <c r="F31" s="185">
        <f t="shared" ref="F31:J43" si="6">IFERROR(E31-C31,"-")</f>
        <v>-4.2792869247980647E-2</v>
      </c>
      <c r="G31" s="184">
        <v>10.781739130434783</v>
      </c>
      <c r="H31" s="185">
        <f t="shared" si="6"/>
        <v>4.2916875460574797</v>
      </c>
      <c r="I31" s="184">
        <v>7.0059634243307709</v>
      </c>
      <c r="J31" s="185">
        <f t="shared" si="6"/>
        <v>-3.775775706104012</v>
      </c>
      <c r="K31" s="184">
        <v>6.62392623983507</v>
      </c>
      <c r="L31" s="185">
        <f t="shared" ref="L31:L43" si="7">IFERROR(K31-I31,"-")</f>
        <v>-0.3820371844957009</v>
      </c>
      <c r="M31" s="184">
        <v>5.7470627171934465</v>
      </c>
      <c r="N31" s="185">
        <f>IFERROR(M31-K31,"-")</f>
        <v>-0.87686352264162348</v>
      </c>
      <c r="O31" s="185">
        <f>IFERROR(M31-C31,"-")</f>
        <v>-0.78578173643183735</v>
      </c>
    </row>
    <row r="32" spans="1:16" x14ac:dyDescent="0.25">
      <c r="B32" s="114" t="s">
        <v>73</v>
      </c>
      <c r="C32" s="184">
        <v>6.2373718192176222</v>
      </c>
      <c r="D32" s="185">
        <v>-1.7978338769849094</v>
      </c>
      <c r="E32" s="184">
        <v>5.5330749581608387</v>
      </c>
      <c r="F32" s="185">
        <f t="shared" si="6"/>
        <v>-0.70429686105678346</v>
      </c>
      <c r="G32" s="184">
        <v>8.2687165775401077</v>
      </c>
      <c r="H32" s="185">
        <f t="shared" si="6"/>
        <v>2.735641619379269</v>
      </c>
      <c r="I32" s="184">
        <v>5.3090469960752742</v>
      </c>
      <c r="J32" s="185">
        <f t="shared" si="6"/>
        <v>-2.9596695814648335</v>
      </c>
      <c r="K32" s="184">
        <v>6.3307474518686293</v>
      </c>
      <c r="L32" s="185">
        <f t="shared" si="7"/>
        <v>1.0217004557933551</v>
      </c>
      <c r="M32" s="184">
        <v>6.0842718259697754</v>
      </c>
      <c r="N32" s="185">
        <f t="shared" ref="N32:N39" si="8">IFERROR(M32-K32,"-")</f>
        <v>-0.24647562589885386</v>
      </c>
      <c r="O32" s="185">
        <f t="shared" ref="O32:O42" si="9">IFERROR(M32-C32,"-")</f>
        <v>-0.15309999324784673</v>
      </c>
    </row>
    <row r="33" spans="2:16" x14ac:dyDescent="0.25">
      <c r="B33" s="114" t="s">
        <v>75</v>
      </c>
      <c r="C33" s="184">
        <v>5.9864710365853657</v>
      </c>
      <c r="D33" s="185">
        <v>9.3810066185610275E-2</v>
      </c>
      <c r="E33" s="184">
        <v>7.8179621425694723</v>
      </c>
      <c r="F33" s="185">
        <f t="shared" si="6"/>
        <v>1.8314911059841066</v>
      </c>
      <c r="G33" s="184">
        <v>6.3125641903457721</v>
      </c>
      <c r="H33" s="185">
        <f t="shared" si="6"/>
        <v>-1.5053979522237002</v>
      </c>
      <c r="I33" s="184">
        <v>6.2285045817898226</v>
      </c>
      <c r="J33" s="185">
        <f t="shared" si="6"/>
        <v>-8.4059608555949517E-2</v>
      </c>
      <c r="K33" s="184">
        <v>6.7041655784800209</v>
      </c>
      <c r="L33" s="185">
        <f t="shared" si="7"/>
        <v>0.47566099669019835</v>
      </c>
      <c r="M33" s="184">
        <v>6.5040378058264041</v>
      </c>
      <c r="N33" s="185">
        <f t="shared" si="8"/>
        <v>-0.20012777265361681</v>
      </c>
      <c r="O33" s="185">
        <f t="shared" si="9"/>
        <v>0.51756676924103839</v>
      </c>
    </row>
    <row r="34" spans="2:16" x14ac:dyDescent="0.25">
      <c r="B34" s="114" t="s">
        <v>77</v>
      </c>
      <c r="C34" s="184">
        <v>6.7435571687840294</v>
      </c>
      <c r="D34" s="185">
        <v>0.36516807729837897</v>
      </c>
      <c r="E34" s="184" t="s">
        <v>231</v>
      </c>
      <c r="F34" s="185" t="str">
        <f t="shared" si="6"/>
        <v>-</v>
      </c>
      <c r="G34" s="184">
        <v>7.0400112707805018</v>
      </c>
      <c r="H34" s="185" t="str">
        <f t="shared" si="6"/>
        <v>-</v>
      </c>
      <c r="I34" s="184">
        <v>5.7304454434000816</v>
      </c>
      <c r="J34" s="185">
        <f t="shared" si="6"/>
        <v>-1.3095658273804203</v>
      </c>
      <c r="K34" s="184">
        <v>6.052169855342977</v>
      </c>
      <c r="L34" s="185">
        <f t="shared" si="7"/>
        <v>0.32172441194289547</v>
      </c>
      <c r="M34" s="184">
        <v>6.9441348108320762</v>
      </c>
      <c r="N34" s="185">
        <f t="shared" si="8"/>
        <v>0.89196495548909915</v>
      </c>
      <c r="O34" s="185">
        <f t="shared" si="9"/>
        <v>0.20057764204804673</v>
      </c>
    </row>
    <row r="35" spans="2:16" x14ac:dyDescent="0.25">
      <c r="B35" s="114" t="s">
        <v>79</v>
      </c>
      <c r="C35" s="184">
        <v>5.2305953278070838</v>
      </c>
      <c r="D35" s="185">
        <v>-0.55277093768600061</v>
      </c>
      <c r="E35" s="184" t="s">
        <v>231</v>
      </c>
      <c r="F35" s="185" t="str">
        <f t="shared" si="6"/>
        <v>-</v>
      </c>
      <c r="G35" s="184">
        <v>8.1148775894538598</v>
      </c>
      <c r="H35" s="185" t="str">
        <f t="shared" si="6"/>
        <v>-</v>
      </c>
      <c r="I35" s="184">
        <v>5.3908008213552359</v>
      </c>
      <c r="J35" s="185">
        <f t="shared" si="6"/>
        <v>-2.724076768098624</v>
      </c>
      <c r="K35" s="184">
        <v>5.4883446444378876</v>
      </c>
      <c r="L35" s="185">
        <f t="shared" si="7"/>
        <v>9.7543823082651748E-2</v>
      </c>
      <c r="M35" s="184">
        <v>5.520277979462711</v>
      </c>
      <c r="N35" s="185">
        <f t="shared" si="8"/>
        <v>3.1933335024823428E-2</v>
      </c>
      <c r="O35" s="185">
        <f t="shared" si="9"/>
        <v>0.28968265165562723</v>
      </c>
    </row>
    <row r="36" spans="2:16" x14ac:dyDescent="0.25">
      <c r="B36" s="114" t="s">
        <v>81</v>
      </c>
      <c r="C36" s="184">
        <v>5.4563115408498177</v>
      </c>
      <c r="D36" s="185">
        <v>-0.13570421282007139</v>
      </c>
      <c r="E36" s="184" t="s">
        <v>231</v>
      </c>
      <c r="F36" s="185" t="str">
        <f t="shared" si="6"/>
        <v>-</v>
      </c>
      <c r="G36" s="184">
        <v>4.1833899351651747</v>
      </c>
      <c r="H36" s="185" t="str">
        <f t="shared" si="6"/>
        <v>-</v>
      </c>
      <c r="I36" s="184">
        <v>4.8459616153538585</v>
      </c>
      <c r="J36" s="185">
        <f t="shared" si="6"/>
        <v>0.66257168018868384</v>
      </c>
      <c r="K36" s="184">
        <v>4.0088215024121299</v>
      </c>
      <c r="L36" s="185">
        <f t="shared" si="7"/>
        <v>-0.83714011294172863</v>
      </c>
      <c r="M36" s="184">
        <v>4.7706911430140426</v>
      </c>
      <c r="N36" s="185">
        <f t="shared" si="8"/>
        <v>0.76186964060191276</v>
      </c>
      <c r="O36" s="185">
        <f t="shared" si="9"/>
        <v>-0.68562039783577511</v>
      </c>
    </row>
    <row r="37" spans="2:16" x14ac:dyDescent="0.25">
      <c r="B37" s="114" t="s">
        <v>83</v>
      </c>
      <c r="C37" s="184">
        <v>6.2362303994957058</v>
      </c>
      <c r="D37" s="185">
        <v>-0.18926870083845593</v>
      </c>
      <c r="E37" s="184" t="s">
        <v>231</v>
      </c>
      <c r="F37" s="185" t="str">
        <f t="shared" si="6"/>
        <v>-</v>
      </c>
      <c r="G37" s="184">
        <v>2.4581344902386117</v>
      </c>
      <c r="H37" s="185" t="str">
        <f t="shared" si="6"/>
        <v>-</v>
      </c>
      <c r="I37" s="184">
        <v>5.5404870239298951</v>
      </c>
      <c r="J37" s="185">
        <f t="shared" si="6"/>
        <v>3.0823525336912834</v>
      </c>
      <c r="K37" s="184">
        <v>5.6409070698088035</v>
      </c>
      <c r="L37" s="185">
        <f t="shared" si="7"/>
        <v>0.1004200458789084</v>
      </c>
      <c r="M37" s="184">
        <v>5.9238321927997619</v>
      </c>
      <c r="N37" s="185">
        <f t="shared" si="8"/>
        <v>0.2829251229909584</v>
      </c>
      <c r="O37" s="185">
        <f t="shared" si="9"/>
        <v>-0.31239820669594387</v>
      </c>
    </row>
    <row r="38" spans="2:16" x14ac:dyDescent="0.25">
      <c r="B38" s="114" t="s">
        <v>85</v>
      </c>
      <c r="C38" s="184">
        <v>6.5318985395849349</v>
      </c>
      <c r="D38" s="185">
        <v>-0.26067649990953612</v>
      </c>
      <c r="E38" s="184">
        <v>3.8994387987259214</v>
      </c>
      <c r="F38" s="185">
        <f t="shared" si="6"/>
        <v>-2.6324597408590136</v>
      </c>
      <c r="G38" s="184">
        <v>5.0060060060060056</v>
      </c>
      <c r="H38" s="185">
        <f t="shared" si="6"/>
        <v>1.1065672072800843</v>
      </c>
      <c r="I38" s="184">
        <v>8.4287738188000283</v>
      </c>
      <c r="J38" s="185">
        <f t="shared" si="6"/>
        <v>3.4227678127940226</v>
      </c>
      <c r="K38" s="184">
        <v>6.2301963439404195</v>
      </c>
      <c r="L38" s="185">
        <f t="shared" si="7"/>
        <v>-2.1985774748596087</v>
      </c>
      <c r="M38" s="184">
        <v>6.8219171814230153</v>
      </c>
      <c r="N38" s="185">
        <f t="shared" si="8"/>
        <v>0.59172083748259574</v>
      </c>
      <c r="O38" s="185">
        <f t="shared" si="9"/>
        <v>0.29001864183808035</v>
      </c>
    </row>
    <row r="39" spans="2:16" x14ac:dyDescent="0.25">
      <c r="B39" s="114" t="s">
        <v>87</v>
      </c>
      <c r="C39" s="184">
        <v>5.6228907448440433</v>
      </c>
      <c r="D39" s="185">
        <v>-0.14911849303124569</v>
      </c>
      <c r="E39" s="184">
        <v>3.3909120206252013</v>
      </c>
      <c r="F39" s="185">
        <f t="shared" si="6"/>
        <v>-2.231978724218842</v>
      </c>
      <c r="G39" s="184">
        <v>5.3024403253767165</v>
      </c>
      <c r="H39" s="185">
        <f t="shared" si="6"/>
        <v>1.9115283047515153</v>
      </c>
      <c r="I39" s="184">
        <v>6.9837580237307915</v>
      </c>
      <c r="J39" s="185">
        <f t="shared" si="6"/>
        <v>1.681317698354075</v>
      </c>
      <c r="K39" s="184">
        <v>4.0259542951193268</v>
      </c>
      <c r="L39" s="185">
        <f t="shared" si="7"/>
        <v>-2.9578037286114647</v>
      </c>
      <c r="M39" s="184">
        <v>4.5044354552551278</v>
      </c>
      <c r="N39" s="185">
        <f t="shared" si="8"/>
        <v>0.478481160135801</v>
      </c>
      <c r="O39" s="185">
        <f t="shared" si="9"/>
        <v>-1.1184552895889155</v>
      </c>
    </row>
    <row r="40" spans="2:16" x14ac:dyDescent="0.25">
      <c r="B40" s="114" t="s">
        <v>89</v>
      </c>
      <c r="C40" s="184">
        <v>5.6033266901732333</v>
      </c>
      <c r="D40" s="185">
        <v>-1.1701738359579492</v>
      </c>
      <c r="E40" s="184">
        <v>3.4535422644007947</v>
      </c>
      <c r="F40" s="185">
        <f t="shared" si="6"/>
        <v>-2.1497844257724386</v>
      </c>
      <c r="G40" s="184">
        <v>5.2102621787661159</v>
      </c>
      <c r="H40" s="185">
        <f t="shared" si="6"/>
        <v>1.7567199143653212</v>
      </c>
      <c r="I40" s="184">
        <v>6.5610728524827833</v>
      </c>
      <c r="J40" s="185">
        <f t="shared" si="6"/>
        <v>1.3508106737166674</v>
      </c>
      <c r="K40" s="184">
        <v>5.9226381894302529</v>
      </c>
      <c r="L40" s="185">
        <f t="shared" si="7"/>
        <v>-0.63843466305253038</v>
      </c>
      <c r="M40" s="184">
        <v>6.0487654320987652</v>
      </c>
      <c r="N40" s="185">
        <f>IFERROR(M40-K40,"-")</f>
        <v>0.12612724266851227</v>
      </c>
      <c r="O40" s="185">
        <f t="shared" si="9"/>
        <v>0.4454387419255319</v>
      </c>
    </row>
    <row r="41" spans="2:16" x14ac:dyDescent="0.25">
      <c r="B41" s="114" t="s">
        <v>91</v>
      </c>
      <c r="C41" s="184">
        <v>6.7591295917268122</v>
      </c>
      <c r="D41" s="185">
        <v>0.26680713491299279</v>
      </c>
      <c r="E41" s="184">
        <v>4.8069084628670122</v>
      </c>
      <c r="F41" s="185">
        <f t="shared" si="6"/>
        <v>-1.9522211288597999</v>
      </c>
      <c r="G41" s="184">
        <v>6.2716303708063563</v>
      </c>
      <c r="H41" s="185">
        <f t="shared" si="6"/>
        <v>1.4647219079393441</v>
      </c>
      <c r="I41" s="184">
        <v>6.6006127974918058</v>
      </c>
      <c r="J41" s="185">
        <f t="shared" si="6"/>
        <v>0.32898242668544952</v>
      </c>
      <c r="K41" s="184">
        <v>5.5950314786455673</v>
      </c>
      <c r="L41" s="185">
        <f t="shared" si="7"/>
        <v>-1.0055813188462386</v>
      </c>
      <c r="M41" s="184" t="s">
        <v>231</v>
      </c>
      <c r="N41" s="185" t="str">
        <f>IFERROR(M41-K41,"-")</f>
        <v>-</v>
      </c>
      <c r="O41" s="185" t="str">
        <f t="shared" si="9"/>
        <v>-</v>
      </c>
    </row>
    <row r="42" spans="2:16" x14ac:dyDescent="0.25">
      <c r="B42" s="114" t="s">
        <v>93</v>
      </c>
      <c r="C42" s="184">
        <v>6.0420884889388828</v>
      </c>
      <c r="D42" s="185">
        <v>-0.19429070664921255</v>
      </c>
      <c r="E42" s="184">
        <v>7.5835396039603964</v>
      </c>
      <c r="F42" s="185">
        <f t="shared" si="6"/>
        <v>1.5414511150215136</v>
      </c>
      <c r="G42" s="184">
        <v>5.8107498341074981</v>
      </c>
      <c r="H42" s="185">
        <f t="shared" si="6"/>
        <v>-1.7727897698528983</v>
      </c>
      <c r="I42" s="184">
        <v>6.5766062602965407</v>
      </c>
      <c r="J42" s="185">
        <f t="shared" si="6"/>
        <v>0.76585642618904259</v>
      </c>
      <c r="K42" s="184">
        <v>5.6649794097460537</v>
      </c>
      <c r="L42" s="185">
        <f t="shared" si="7"/>
        <v>-0.91162685055048698</v>
      </c>
      <c r="M42" s="184" t="s">
        <v>231</v>
      </c>
      <c r="N42" s="185" t="str">
        <f>IFERROR(M42-K42,"-")</f>
        <v>-</v>
      </c>
      <c r="O42" s="185" t="str">
        <f t="shared" si="9"/>
        <v>-</v>
      </c>
    </row>
    <row r="43" spans="2:16" ht="15.75" x14ac:dyDescent="0.25">
      <c r="B43" s="117" t="s">
        <v>30</v>
      </c>
      <c r="C43" s="186">
        <v>6.0732903835924112</v>
      </c>
      <c r="D43" s="187">
        <v>-0.40773467149613829</v>
      </c>
      <c r="E43" s="186">
        <v>5.3433321620771919</v>
      </c>
      <c r="F43" s="187">
        <f t="shared" si="6"/>
        <v>-0.72995822151521939</v>
      </c>
      <c r="G43" s="186">
        <v>5.824717832957111</v>
      </c>
      <c r="H43" s="187">
        <f t="shared" si="6"/>
        <v>0.48138567087991913</v>
      </c>
      <c r="I43" s="186">
        <v>6.252011909713282</v>
      </c>
      <c r="J43" s="187">
        <f t="shared" si="6"/>
        <v>0.42729407675617104</v>
      </c>
      <c r="K43" s="186">
        <v>5.7010961756688774</v>
      </c>
      <c r="L43" s="187">
        <f t="shared" si="7"/>
        <v>-0.55091573404440464</v>
      </c>
      <c r="M43" s="186">
        <v>5.9610964013125258</v>
      </c>
      <c r="N43" s="187">
        <v>0.24869772427183356</v>
      </c>
      <c r="O43" s="187">
        <v>-5.9908615975019508E-2</v>
      </c>
    </row>
    <row r="44" spans="2:16" ht="6" customHeight="1" x14ac:dyDescent="0.25"/>
    <row r="45" spans="2:16" x14ac:dyDescent="0.25">
      <c r="B45" s="105" t="s">
        <v>55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</row>
    <row r="48" spans="2:16" ht="48.75" customHeight="1" thickBot="1" x14ac:dyDescent="0.3">
      <c r="B48" s="267" t="s">
        <v>306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1" t="s">
        <v>98</v>
      </c>
    </row>
    <row r="49" spans="1:16" ht="10.5" customHeight="1" thickBot="1" x14ac:dyDescent="0.3">
      <c r="B49" s="106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39"/>
      <c r="N49" s="39"/>
      <c r="P49" s="1" t="s">
        <v>99</v>
      </c>
    </row>
    <row r="50" spans="1:16" ht="22.5" thickTop="1" thickBot="1" x14ac:dyDescent="0.3">
      <c r="B50" s="109"/>
      <c r="C50" s="304" t="s">
        <v>61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6"/>
    </row>
    <row r="51" spans="1:16" ht="22.5" thickTop="1" thickBot="1" x14ac:dyDescent="0.3">
      <c r="B51" s="109"/>
      <c r="C51" s="295">
        <v>2019</v>
      </c>
      <c r="D51" s="296"/>
      <c r="E51" s="297" t="s">
        <v>286</v>
      </c>
      <c r="F51" s="296"/>
      <c r="G51" s="297" t="s">
        <v>287</v>
      </c>
      <c r="H51" s="296"/>
      <c r="I51" s="297" t="s">
        <v>288</v>
      </c>
      <c r="J51" s="296"/>
      <c r="K51" s="297">
        <v>2023</v>
      </c>
      <c r="L51" s="296"/>
      <c r="M51" s="297">
        <v>2024</v>
      </c>
      <c r="N51" s="298"/>
      <c r="O51" s="299"/>
    </row>
    <row r="52" spans="1:16" ht="16.5" thickTop="1" thickBot="1" x14ac:dyDescent="0.3">
      <c r="B52" s="85"/>
      <c r="C52" s="111" t="s">
        <v>69</v>
      </c>
      <c r="D52" s="112" t="str">
        <f>CONCATENATE("def ",RIGHT(C51,2),"/",RIGHT(C51-1,2))</f>
        <v>def 19/18</v>
      </c>
      <c r="E52" s="113" t="s">
        <v>69</v>
      </c>
      <c r="F52" s="112" t="str">
        <f>CONCATENATE("def ",RIGHT(E51,2),"/",RIGHT(C51,2))</f>
        <v>def 20/19</v>
      </c>
      <c r="G52" s="113" t="s">
        <v>69</v>
      </c>
      <c r="H52" s="112" t="str">
        <f>CONCATENATE("def ",RIGHT(G51,2),"/",RIGHT(E51,2))</f>
        <v>def 21/20</v>
      </c>
      <c r="I52" s="113" t="s">
        <v>69</v>
      </c>
      <c r="J52" s="112" t="str">
        <f>CONCATENATE("def ",RIGHT(I51,2),"/",RIGHT(G51,2))</f>
        <v>def 22/21</v>
      </c>
      <c r="K52" s="113" t="s">
        <v>69</v>
      </c>
      <c r="L52" s="112" t="str">
        <f>CONCATENATE("def ",RIGHT(K51,2),"/",RIGHT(I51,2))</f>
        <v>def 23/22</v>
      </c>
      <c r="M52" s="113" t="s">
        <v>69</v>
      </c>
      <c r="N52" s="112" t="str">
        <f>CONCATENATE("def ",RIGHT(M51,2),"/",RIGHT(K51,2))</f>
        <v>def 24/23</v>
      </c>
      <c r="O52" s="112" t="str">
        <f>CONCATENATE("def ",RIGHT(M51,2),"/",RIGHT(C51,2))</f>
        <v>def 24/19</v>
      </c>
    </row>
    <row r="53" spans="1:16" x14ac:dyDescent="0.25">
      <c r="A53" s="1"/>
      <c r="B53" s="114" t="s">
        <v>71</v>
      </c>
      <c r="C53" s="184">
        <v>6.3122565864833904</v>
      </c>
      <c r="D53" s="185">
        <v>-1.8033395144913653</v>
      </c>
      <c r="E53" s="184">
        <v>6.3594960120217312</v>
      </c>
      <c r="F53" s="185">
        <f t="shared" ref="F53:J65" si="10">IFERROR(E53-C53,"-")</f>
        <v>4.7239425538340818E-2</v>
      </c>
      <c r="G53" s="184">
        <v>10.781739130434783</v>
      </c>
      <c r="H53" s="185">
        <f t="shared" si="10"/>
        <v>4.4222431184130517</v>
      </c>
      <c r="I53" s="184" t="s">
        <v>231</v>
      </c>
      <c r="J53" s="185" t="str">
        <f t="shared" si="10"/>
        <v>-</v>
      </c>
      <c r="K53" s="184" t="s">
        <v>231</v>
      </c>
      <c r="L53" s="185" t="str">
        <f t="shared" ref="L53:L65" si="11">IFERROR(K53-I53,"-")</f>
        <v>-</v>
      </c>
      <c r="M53" s="184" t="s">
        <v>231</v>
      </c>
      <c r="N53" s="185" t="str">
        <f>IFERROR(M53-K53,"-")</f>
        <v>-</v>
      </c>
      <c r="O53" s="185" t="str">
        <f>IFERROR(M53-C53,"-")</f>
        <v>-</v>
      </c>
    </row>
    <row r="54" spans="1:16" x14ac:dyDescent="0.25">
      <c r="A54" s="1"/>
      <c r="B54" s="114" t="s">
        <v>73</v>
      </c>
      <c r="C54" s="184">
        <v>6.0948429786787104</v>
      </c>
      <c r="D54" s="185">
        <v>-2.0349314238229654</v>
      </c>
      <c r="E54" s="184">
        <v>5.3644797879390325</v>
      </c>
      <c r="F54" s="185">
        <f t="shared" si="10"/>
        <v>-0.73036319073967793</v>
      </c>
      <c r="G54" s="184">
        <v>8.2687165775401077</v>
      </c>
      <c r="H54" s="185">
        <f t="shared" si="10"/>
        <v>2.9042367896010752</v>
      </c>
      <c r="I54" s="184" t="s">
        <v>231</v>
      </c>
      <c r="J54" s="185" t="str">
        <f t="shared" si="10"/>
        <v>-</v>
      </c>
      <c r="K54" s="184" t="s">
        <v>231</v>
      </c>
      <c r="L54" s="185" t="str">
        <f t="shared" si="11"/>
        <v>-</v>
      </c>
      <c r="M54" s="184" t="s">
        <v>231</v>
      </c>
      <c r="N54" s="185" t="str">
        <f t="shared" ref="N54:N64" si="12">IFERROR(M54-K54,"-")</f>
        <v>-</v>
      </c>
      <c r="O54" s="185" t="str">
        <f t="shared" ref="O54:O64" si="13">IFERROR(M54-C54,"-")</f>
        <v>-</v>
      </c>
    </row>
    <row r="55" spans="1:16" x14ac:dyDescent="0.25">
      <c r="A55" s="1"/>
      <c r="B55" s="114" t="s">
        <v>75</v>
      </c>
      <c r="C55" s="184">
        <v>5.9024075666380051</v>
      </c>
      <c r="D55" s="185">
        <v>0.10182830094246054</v>
      </c>
      <c r="E55" s="184">
        <v>7.5818431911966986</v>
      </c>
      <c r="F55" s="185">
        <f t="shared" si="10"/>
        <v>1.6794356245586934</v>
      </c>
      <c r="G55" s="184">
        <v>6.3125641903457721</v>
      </c>
      <c r="H55" s="185">
        <f t="shared" si="10"/>
        <v>-1.2692790008509265</v>
      </c>
      <c r="I55" s="184" t="s">
        <v>231</v>
      </c>
      <c r="J55" s="185" t="str">
        <f t="shared" si="10"/>
        <v>-</v>
      </c>
      <c r="K55" s="184" t="s">
        <v>231</v>
      </c>
      <c r="L55" s="185" t="str">
        <f t="shared" si="11"/>
        <v>-</v>
      </c>
      <c r="M55" s="184" t="s">
        <v>231</v>
      </c>
      <c r="N55" s="185" t="str">
        <f t="shared" si="12"/>
        <v>-</v>
      </c>
      <c r="O55" s="185" t="str">
        <f t="shared" si="13"/>
        <v>-</v>
      </c>
    </row>
    <row r="56" spans="1:16" x14ac:dyDescent="0.25">
      <c r="A56" s="1"/>
      <c r="B56" s="114" t="s">
        <v>77</v>
      </c>
      <c r="C56" s="184">
        <v>6.7494133251709005</v>
      </c>
      <c r="D56" s="185">
        <v>0.42372930045775004</v>
      </c>
      <c r="E56" s="184" t="s">
        <v>231</v>
      </c>
      <c r="F56" s="185" t="str">
        <f t="shared" si="10"/>
        <v>-</v>
      </c>
      <c r="G56" s="184">
        <v>7.0400112707805018</v>
      </c>
      <c r="H56" s="185" t="str">
        <f t="shared" si="10"/>
        <v>-</v>
      </c>
      <c r="I56" s="184" t="s">
        <v>231</v>
      </c>
      <c r="J56" s="185" t="str">
        <f t="shared" si="10"/>
        <v>-</v>
      </c>
      <c r="K56" s="184" t="s">
        <v>231</v>
      </c>
      <c r="L56" s="185" t="str">
        <f t="shared" si="11"/>
        <v>-</v>
      </c>
      <c r="M56" s="184" t="s">
        <v>231</v>
      </c>
      <c r="N56" s="185" t="str">
        <f t="shared" si="12"/>
        <v>-</v>
      </c>
      <c r="O56" s="185" t="str">
        <f t="shared" si="13"/>
        <v>-</v>
      </c>
    </row>
    <row r="57" spans="1:16" x14ac:dyDescent="0.25">
      <c r="A57" s="1"/>
      <c r="B57" s="114" t="s">
        <v>79</v>
      </c>
      <c r="C57" s="184">
        <v>5.105104166666667</v>
      </c>
      <c r="D57" s="185">
        <v>-0.55992883993465359</v>
      </c>
      <c r="E57" s="184" t="s">
        <v>231</v>
      </c>
      <c r="F57" s="185" t="str">
        <f t="shared" si="10"/>
        <v>-</v>
      </c>
      <c r="G57" s="184">
        <v>8.1148775894538598</v>
      </c>
      <c r="H57" s="185" t="str">
        <f t="shared" si="10"/>
        <v>-</v>
      </c>
      <c r="I57" s="184" t="s">
        <v>231</v>
      </c>
      <c r="J57" s="185" t="str">
        <f t="shared" si="10"/>
        <v>-</v>
      </c>
      <c r="K57" s="184">
        <v>5.4883446444378876</v>
      </c>
      <c r="L57" s="185" t="str">
        <f t="shared" si="11"/>
        <v>-</v>
      </c>
      <c r="M57" s="184" t="s">
        <v>231</v>
      </c>
      <c r="N57" s="185" t="str">
        <f t="shared" si="12"/>
        <v>-</v>
      </c>
      <c r="O57" s="185" t="str">
        <f t="shared" si="13"/>
        <v>-</v>
      </c>
    </row>
    <row r="58" spans="1:16" x14ac:dyDescent="0.25">
      <c r="A58" s="1"/>
      <c r="B58" s="114" t="s">
        <v>81</v>
      </c>
      <c r="C58" s="184">
        <v>5.2742561448900389</v>
      </c>
      <c r="D58" s="185">
        <v>-0.1547205521717645</v>
      </c>
      <c r="E58" s="184" t="s">
        <v>231</v>
      </c>
      <c r="F58" s="185" t="str">
        <f t="shared" si="10"/>
        <v>-</v>
      </c>
      <c r="G58" s="184">
        <v>4.1833899351651747</v>
      </c>
      <c r="H58" s="185" t="str">
        <f t="shared" si="10"/>
        <v>-</v>
      </c>
      <c r="I58" s="184" t="s">
        <v>231</v>
      </c>
      <c r="J58" s="185" t="str">
        <f t="shared" si="10"/>
        <v>-</v>
      </c>
      <c r="K58" s="184">
        <v>4.0088215024121299</v>
      </c>
      <c r="L58" s="185" t="str">
        <f t="shared" si="11"/>
        <v>-</v>
      </c>
      <c r="M58" s="184" t="s">
        <v>231</v>
      </c>
      <c r="N58" s="185" t="str">
        <f t="shared" si="12"/>
        <v>-</v>
      </c>
      <c r="O58" s="185" t="str">
        <f t="shared" si="13"/>
        <v>-</v>
      </c>
    </row>
    <row r="59" spans="1:16" x14ac:dyDescent="0.25">
      <c r="A59" s="1"/>
      <c r="B59" s="114" t="s">
        <v>83</v>
      </c>
      <c r="C59" s="184">
        <v>6.0041145208297619</v>
      </c>
      <c r="D59" s="185">
        <v>-0.2748313177517705</v>
      </c>
      <c r="E59" s="184" t="s">
        <v>231</v>
      </c>
      <c r="F59" s="185" t="str">
        <f t="shared" si="10"/>
        <v>-</v>
      </c>
      <c r="G59" s="184">
        <v>2.4581344902386117</v>
      </c>
      <c r="H59" s="185" t="str">
        <f t="shared" si="10"/>
        <v>-</v>
      </c>
      <c r="I59" s="184" t="s">
        <v>231</v>
      </c>
      <c r="J59" s="185" t="str">
        <f t="shared" si="10"/>
        <v>-</v>
      </c>
      <c r="K59" s="184">
        <v>5.6409070698088035</v>
      </c>
      <c r="L59" s="185" t="str">
        <f t="shared" si="11"/>
        <v>-</v>
      </c>
      <c r="M59" s="184" t="s">
        <v>231</v>
      </c>
      <c r="N59" s="185" t="str">
        <f t="shared" si="12"/>
        <v>-</v>
      </c>
      <c r="O59" s="185" t="str">
        <f t="shared" si="13"/>
        <v>-</v>
      </c>
    </row>
    <row r="60" spans="1:16" x14ac:dyDescent="0.25">
      <c r="A60" s="1"/>
      <c r="B60" s="114" t="s">
        <v>85</v>
      </c>
      <c r="C60" s="184">
        <v>6.4184944593045472</v>
      </c>
      <c r="D60" s="185">
        <v>-0.23061455537050524</v>
      </c>
      <c r="E60" s="184">
        <v>3.8994387987259214</v>
      </c>
      <c r="F60" s="185">
        <f t="shared" si="10"/>
        <v>-2.5190556605786258</v>
      </c>
      <c r="G60" s="184">
        <v>5.0060060060060056</v>
      </c>
      <c r="H60" s="185">
        <f t="shared" si="10"/>
        <v>1.1065672072800843</v>
      </c>
      <c r="I60" s="184" t="s">
        <v>231</v>
      </c>
      <c r="J60" s="185" t="str">
        <f t="shared" si="10"/>
        <v>-</v>
      </c>
      <c r="K60" s="184">
        <v>6.2301963439404195</v>
      </c>
      <c r="L60" s="185" t="str">
        <f t="shared" si="11"/>
        <v>-</v>
      </c>
      <c r="M60" s="184" t="s">
        <v>231</v>
      </c>
      <c r="N60" s="185" t="str">
        <f t="shared" si="12"/>
        <v>-</v>
      </c>
      <c r="O60" s="185" t="str">
        <f t="shared" si="13"/>
        <v>-</v>
      </c>
    </row>
    <row r="61" spans="1:16" x14ac:dyDescent="0.25">
      <c r="A61" s="1"/>
      <c r="B61" s="114" t="s">
        <v>87</v>
      </c>
      <c r="C61" s="184">
        <v>5.4179048687038591</v>
      </c>
      <c r="D61" s="185">
        <v>-0.15415425673239636</v>
      </c>
      <c r="E61" s="184" t="s">
        <v>231</v>
      </c>
      <c r="F61" s="185" t="str">
        <f t="shared" si="10"/>
        <v>-</v>
      </c>
      <c r="G61" s="184">
        <v>5.3024403253767165</v>
      </c>
      <c r="H61" s="185" t="str">
        <f t="shared" si="10"/>
        <v>-</v>
      </c>
      <c r="I61" s="184" t="s">
        <v>231</v>
      </c>
      <c r="J61" s="185" t="str">
        <f t="shared" si="10"/>
        <v>-</v>
      </c>
      <c r="K61" s="184">
        <v>4.0259542951193268</v>
      </c>
      <c r="L61" s="185" t="str">
        <f t="shared" si="11"/>
        <v>-</v>
      </c>
      <c r="M61" s="184" t="s">
        <v>231</v>
      </c>
      <c r="N61" s="185" t="str">
        <f t="shared" si="12"/>
        <v>-</v>
      </c>
      <c r="O61" s="185" t="str">
        <f t="shared" si="13"/>
        <v>-</v>
      </c>
    </row>
    <row r="62" spans="1:16" x14ac:dyDescent="0.25">
      <c r="A62" s="1"/>
      <c r="B62" s="114" t="s">
        <v>89</v>
      </c>
      <c r="C62" s="184">
        <v>5.6961609698602462</v>
      </c>
      <c r="D62" s="185">
        <v>-1.1156130795788481</v>
      </c>
      <c r="E62" s="184" t="s">
        <v>231</v>
      </c>
      <c r="F62" s="185" t="str">
        <f t="shared" si="10"/>
        <v>-</v>
      </c>
      <c r="G62" s="184">
        <v>5.2102621787661159</v>
      </c>
      <c r="H62" s="185" t="str">
        <f t="shared" si="10"/>
        <v>-</v>
      </c>
      <c r="I62" s="184" t="s">
        <v>231</v>
      </c>
      <c r="J62" s="185" t="str">
        <f t="shared" si="10"/>
        <v>-</v>
      </c>
      <c r="K62" s="184">
        <v>5.9226381894302529</v>
      </c>
      <c r="L62" s="185" t="str">
        <f t="shared" si="11"/>
        <v>-</v>
      </c>
      <c r="M62" s="184" t="s">
        <v>231</v>
      </c>
      <c r="N62" s="185" t="str">
        <f t="shared" si="12"/>
        <v>-</v>
      </c>
      <c r="O62" s="185" t="str">
        <f t="shared" si="13"/>
        <v>-</v>
      </c>
    </row>
    <row r="63" spans="1:16" x14ac:dyDescent="0.25">
      <c r="A63" s="1"/>
      <c r="B63" s="114" t="s">
        <v>91</v>
      </c>
      <c r="C63" s="184">
        <v>6.7415299892254277</v>
      </c>
      <c r="D63" s="185">
        <v>0.37438178162778168</v>
      </c>
      <c r="E63" s="184">
        <v>4.8069084628670122</v>
      </c>
      <c r="F63" s="185">
        <f t="shared" si="10"/>
        <v>-1.9346215263584154</v>
      </c>
      <c r="G63" s="184" t="s">
        <v>231</v>
      </c>
      <c r="H63" s="185" t="str">
        <f t="shared" si="10"/>
        <v>-</v>
      </c>
      <c r="I63" s="184" t="s">
        <v>231</v>
      </c>
      <c r="J63" s="185" t="str">
        <f t="shared" si="10"/>
        <v>-</v>
      </c>
      <c r="K63" s="184">
        <v>5.5950314786455673</v>
      </c>
      <c r="L63" s="185" t="str">
        <f t="shared" si="11"/>
        <v>-</v>
      </c>
      <c r="M63" s="184" t="s">
        <v>231</v>
      </c>
      <c r="N63" s="185" t="str">
        <f t="shared" si="12"/>
        <v>-</v>
      </c>
      <c r="O63" s="185" t="str">
        <f t="shared" si="13"/>
        <v>-</v>
      </c>
    </row>
    <row r="64" spans="1:16" x14ac:dyDescent="0.25">
      <c r="A64" s="1"/>
      <c r="B64" s="114" t="s">
        <v>93</v>
      </c>
      <c r="C64" s="184">
        <v>5.8959367717093931</v>
      </c>
      <c r="D64" s="185">
        <v>-0.13223816521238962</v>
      </c>
      <c r="E64" s="184">
        <v>7.5835396039603964</v>
      </c>
      <c r="F64" s="185">
        <f t="shared" si="10"/>
        <v>1.6876028322510033</v>
      </c>
      <c r="G64" s="184" t="s">
        <v>231</v>
      </c>
      <c r="H64" s="185" t="str">
        <f t="shared" si="10"/>
        <v>-</v>
      </c>
      <c r="I64" s="184" t="s">
        <v>231</v>
      </c>
      <c r="J64" s="185" t="str">
        <f t="shared" si="10"/>
        <v>-</v>
      </c>
      <c r="K64" s="184">
        <v>5.5941216281543076</v>
      </c>
      <c r="L64" s="185" t="str">
        <f t="shared" si="11"/>
        <v>-</v>
      </c>
      <c r="M64" s="184" t="s">
        <v>231</v>
      </c>
      <c r="N64" s="185" t="str">
        <f t="shared" si="12"/>
        <v>-</v>
      </c>
      <c r="O64" s="185" t="str">
        <f t="shared" si="13"/>
        <v>-</v>
      </c>
    </row>
    <row r="65" spans="1:16" ht="15.75" x14ac:dyDescent="0.25">
      <c r="B65" s="117" t="s">
        <v>30</v>
      </c>
      <c r="C65" s="186">
        <v>5.9594882381259335</v>
      </c>
      <c r="D65" s="187">
        <v>-0.42593898942405239</v>
      </c>
      <c r="E65" s="186" t="s">
        <v>231</v>
      </c>
      <c r="F65" s="187" t="str">
        <f t="shared" si="10"/>
        <v>-</v>
      </c>
      <c r="G65" s="186" t="s">
        <v>231</v>
      </c>
      <c r="H65" s="187" t="str">
        <f t="shared" si="10"/>
        <v>-</v>
      </c>
      <c r="I65" s="186" t="s">
        <v>231</v>
      </c>
      <c r="J65" s="187" t="str">
        <f t="shared" si="10"/>
        <v>-</v>
      </c>
      <c r="K65" s="186" t="s">
        <v>231</v>
      </c>
      <c r="L65" s="187" t="str">
        <f t="shared" si="11"/>
        <v>-</v>
      </c>
      <c r="M65" s="186" t="s">
        <v>231</v>
      </c>
      <c r="N65" s="187" t="s">
        <v>231</v>
      </c>
      <c r="O65" s="187" t="s">
        <v>231</v>
      </c>
    </row>
    <row r="66" spans="1:16" ht="6" customHeight="1" x14ac:dyDescent="0.25"/>
    <row r="67" spans="1:16" x14ac:dyDescent="0.25">
      <c r="B67" s="105" t="s">
        <v>55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</row>
    <row r="70" spans="1:16" ht="48.75" customHeight="1" thickBot="1" x14ac:dyDescent="0.3">
      <c r="B70" s="267" t="s">
        <v>307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1" t="s">
        <v>101</v>
      </c>
    </row>
    <row r="71" spans="1:16" ht="10.5" customHeight="1" thickBot="1" x14ac:dyDescent="0.3">
      <c r="B71" s="106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39"/>
      <c r="N71" s="39"/>
      <c r="P71" s="1" t="s">
        <v>102</v>
      </c>
    </row>
    <row r="72" spans="1:16" ht="22.5" thickTop="1" thickBot="1" x14ac:dyDescent="0.3">
      <c r="B72" s="109"/>
      <c r="C72" s="304" t="s">
        <v>62</v>
      </c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6"/>
    </row>
    <row r="73" spans="1:16" ht="22.5" thickTop="1" thickBot="1" x14ac:dyDescent="0.3">
      <c r="B73" s="109"/>
      <c r="C73" s="295">
        <v>2019</v>
      </c>
      <c r="D73" s="296"/>
      <c r="E73" s="297" t="s">
        <v>286</v>
      </c>
      <c r="F73" s="296"/>
      <c r="G73" s="297" t="s">
        <v>287</v>
      </c>
      <c r="H73" s="296"/>
      <c r="I73" s="297" t="s">
        <v>288</v>
      </c>
      <c r="J73" s="296"/>
      <c r="K73" s="297">
        <v>2023</v>
      </c>
      <c r="L73" s="296"/>
      <c r="M73" s="297">
        <v>2024</v>
      </c>
      <c r="N73" s="298"/>
      <c r="O73" s="299"/>
    </row>
    <row r="74" spans="1:16" ht="16.5" thickTop="1" thickBot="1" x14ac:dyDescent="0.3">
      <c r="B74" s="85"/>
      <c r="C74" s="111" t="s">
        <v>69</v>
      </c>
      <c r="D74" s="112" t="str">
        <f>CONCATENATE("def ",RIGHT(C73,2),"/",RIGHT(C73-1,2))</f>
        <v>def 19/18</v>
      </c>
      <c r="E74" s="113" t="s">
        <v>69</v>
      </c>
      <c r="F74" s="112" t="str">
        <f>CONCATENATE("def ",RIGHT(E73,2),"/",RIGHT(C73,2))</f>
        <v>def 20/19</v>
      </c>
      <c r="G74" s="113" t="s">
        <v>69</v>
      </c>
      <c r="H74" s="112" t="str">
        <f>CONCATENATE("def ",RIGHT(G73,2),"/",RIGHT(E73,2))</f>
        <v>def 21/20</v>
      </c>
      <c r="I74" s="113" t="s">
        <v>69</v>
      </c>
      <c r="J74" s="112" t="str">
        <f>CONCATENATE("def ",RIGHT(I73,2),"/",RIGHT(G73,2))</f>
        <v>def 22/21</v>
      </c>
      <c r="K74" s="113" t="s">
        <v>69</v>
      </c>
      <c r="L74" s="112" t="str">
        <f>CONCATENATE("def ",RIGHT(K73,2),"/",RIGHT(I73,2))</f>
        <v>def 23/22</v>
      </c>
      <c r="M74" s="113" t="s">
        <v>69</v>
      </c>
      <c r="N74" s="112" t="str">
        <f>CONCATENATE("def ",RIGHT(M73,2),"/",RIGHT(K73,2))</f>
        <v>def 24/23</v>
      </c>
      <c r="O74" s="112" t="str">
        <f>CONCATENATE("def ",RIGHT(M73,2),"/",RIGHT(C73,2))</f>
        <v>def 24/19</v>
      </c>
    </row>
    <row r="75" spans="1:16" x14ac:dyDescent="0.25">
      <c r="A75" s="1"/>
      <c r="B75" s="114" t="s">
        <v>71</v>
      </c>
      <c r="C75" s="184">
        <v>8.5556722689075624</v>
      </c>
      <c r="D75" s="185">
        <v>0.84238555562084905</v>
      </c>
      <c r="E75" s="184">
        <v>7.8219339622641506</v>
      </c>
      <c r="F75" s="185">
        <f t="shared" ref="F75:J87" si="14">IFERROR(E75-C75,"-")</f>
        <v>-0.73373830664341178</v>
      </c>
      <c r="G75" s="184" t="s">
        <v>231</v>
      </c>
      <c r="H75" s="185" t="str">
        <f t="shared" si="14"/>
        <v>-</v>
      </c>
      <c r="I75" s="184" t="s">
        <v>231</v>
      </c>
      <c r="J75" s="185" t="str">
        <f t="shared" si="14"/>
        <v>-</v>
      </c>
      <c r="K75" s="184" t="s">
        <v>231</v>
      </c>
      <c r="L75" s="185" t="str">
        <f t="shared" ref="L75:L87" si="15">IFERROR(K75-I75,"-")</f>
        <v>-</v>
      </c>
      <c r="M75" s="184" t="s">
        <v>231</v>
      </c>
      <c r="N75" s="185" t="str">
        <f>IFERROR(M75-K75,"-")</f>
        <v>-</v>
      </c>
      <c r="O75" s="185" t="str">
        <f>IFERROR(M75-C75,"-")</f>
        <v>-</v>
      </c>
    </row>
    <row r="76" spans="1:16" x14ac:dyDescent="0.25">
      <c r="A76" s="1"/>
      <c r="B76" s="114" t="s">
        <v>73</v>
      </c>
      <c r="C76" s="184">
        <v>7.5796241345202766</v>
      </c>
      <c r="D76" s="185">
        <v>0.27565176837174477</v>
      </c>
      <c r="E76" s="184">
        <v>7.7873417721518985</v>
      </c>
      <c r="F76" s="185">
        <f t="shared" si="14"/>
        <v>0.20771763763162188</v>
      </c>
      <c r="G76" s="184" t="s">
        <v>231</v>
      </c>
      <c r="H76" s="185" t="str">
        <f t="shared" si="14"/>
        <v>-</v>
      </c>
      <c r="I76" s="184" t="s">
        <v>231</v>
      </c>
      <c r="J76" s="185" t="str">
        <f t="shared" si="14"/>
        <v>-</v>
      </c>
      <c r="K76" s="184" t="s">
        <v>231</v>
      </c>
      <c r="L76" s="185" t="str">
        <f t="shared" si="15"/>
        <v>-</v>
      </c>
      <c r="M76" s="184" t="s">
        <v>231</v>
      </c>
      <c r="N76" s="185" t="str">
        <f t="shared" ref="N76:N86" si="16">IFERROR(M76-K76,"-")</f>
        <v>-</v>
      </c>
      <c r="O76" s="185" t="str">
        <f t="shared" ref="O76:O86" si="17">IFERROR(M76-C76,"-")</f>
        <v>-</v>
      </c>
    </row>
    <row r="77" spans="1:16" x14ac:dyDescent="0.25">
      <c r="A77" s="1"/>
      <c r="B77" s="114" t="s">
        <v>75</v>
      </c>
      <c r="C77" s="184">
        <v>6.6426174496644297</v>
      </c>
      <c r="D77" s="185">
        <v>-3.9632367720522588E-2</v>
      </c>
      <c r="E77" s="184">
        <v>9.5231788079470192</v>
      </c>
      <c r="F77" s="185">
        <f t="shared" si="14"/>
        <v>2.8805613582825895</v>
      </c>
      <c r="G77" s="184" t="s">
        <v>231</v>
      </c>
      <c r="H77" s="185" t="str">
        <f t="shared" si="14"/>
        <v>-</v>
      </c>
      <c r="I77" s="184" t="s">
        <v>231</v>
      </c>
      <c r="J77" s="185" t="str">
        <f t="shared" si="14"/>
        <v>-</v>
      </c>
      <c r="K77" s="184" t="s">
        <v>231</v>
      </c>
      <c r="L77" s="185" t="str">
        <f t="shared" si="15"/>
        <v>-</v>
      </c>
      <c r="M77" s="184" t="s">
        <v>231</v>
      </c>
      <c r="N77" s="185" t="str">
        <f t="shared" si="16"/>
        <v>-</v>
      </c>
      <c r="O77" s="185" t="str">
        <f t="shared" si="17"/>
        <v>-</v>
      </c>
    </row>
    <row r="78" spans="1:16" x14ac:dyDescent="0.25">
      <c r="A78" s="1"/>
      <c r="B78" s="114" t="s">
        <v>77</v>
      </c>
      <c r="C78" s="184">
        <v>6.6964725184577523</v>
      </c>
      <c r="D78" s="185">
        <v>-0.14698542546748161</v>
      </c>
      <c r="E78" s="184" t="s">
        <v>231</v>
      </c>
      <c r="F78" s="185" t="str">
        <f t="shared" si="14"/>
        <v>-</v>
      </c>
      <c r="G78" s="184" t="s">
        <v>231</v>
      </c>
      <c r="H78" s="185" t="str">
        <f t="shared" si="14"/>
        <v>-</v>
      </c>
      <c r="I78" s="184" t="s">
        <v>231</v>
      </c>
      <c r="J78" s="185" t="str">
        <f t="shared" si="14"/>
        <v>-</v>
      </c>
      <c r="K78" s="184" t="s">
        <v>231</v>
      </c>
      <c r="L78" s="185" t="str">
        <f t="shared" si="15"/>
        <v>-</v>
      </c>
      <c r="M78" s="184" t="s">
        <v>231</v>
      </c>
      <c r="N78" s="185" t="str">
        <f t="shared" si="16"/>
        <v>-</v>
      </c>
      <c r="O78" s="185" t="str">
        <f t="shared" si="17"/>
        <v>-</v>
      </c>
    </row>
    <row r="79" spans="1:16" x14ac:dyDescent="0.25">
      <c r="A79" s="1"/>
      <c r="B79" s="114" t="s">
        <v>79</v>
      </c>
      <c r="C79" s="184">
        <v>6.4163385826771657</v>
      </c>
      <c r="D79" s="185">
        <v>-0.40848536098480626</v>
      </c>
      <c r="E79" s="184" t="s">
        <v>231</v>
      </c>
      <c r="F79" s="185" t="str">
        <f t="shared" si="14"/>
        <v>-</v>
      </c>
      <c r="G79" s="184" t="s">
        <v>231</v>
      </c>
      <c r="H79" s="185" t="str">
        <f t="shared" si="14"/>
        <v>-</v>
      </c>
      <c r="I79" s="184" t="s">
        <v>231</v>
      </c>
      <c r="J79" s="185" t="str">
        <f t="shared" si="14"/>
        <v>-</v>
      </c>
      <c r="K79" s="184" t="s">
        <v>231</v>
      </c>
      <c r="L79" s="185" t="str">
        <f t="shared" si="15"/>
        <v>-</v>
      </c>
      <c r="M79" s="184" t="s">
        <v>231</v>
      </c>
      <c r="N79" s="185" t="str">
        <f t="shared" si="16"/>
        <v>-</v>
      </c>
      <c r="O79" s="185" t="str">
        <f t="shared" si="17"/>
        <v>-</v>
      </c>
    </row>
    <row r="80" spans="1:16" x14ac:dyDescent="0.25">
      <c r="A80" s="1"/>
      <c r="B80" s="114" t="s">
        <v>81</v>
      </c>
      <c r="C80" s="184">
        <v>6.9509803921568629</v>
      </c>
      <c r="D80" s="185">
        <v>0.12302340290955094</v>
      </c>
      <c r="E80" s="184" t="s">
        <v>231</v>
      </c>
      <c r="F80" s="185" t="str">
        <f t="shared" si="14"/>
        <v>-</v>
      </c>
      <c r="G80" s="184" t="s">
        <v>231</v>
      </c>
      <c r="H80" s="185" t="str">
        <f t="shared" si="14"/>
        <v>-</v>
      </c>
      <c r="I80" s="184" t="s">
        <v>231</v>
      </c>
      <c r="J80" s="185" t="str">
        <f t="shared" si="14"/>
        <v>-</v>
      </c>
      <c r="K80" s="184" t="s">
        <v>231</v>
      </c>
      <c r="L80" s="185" t="str">
        <f t="shared" si="15"/>
        <v>-</v>
      </c>
      <c r="M80" s="184" t="s">
        <v>231</v>
      </c>
      <c r="N80" s="185" t="str">
        <f t="shared" si="16"/>
        <v>-</v>
      </c>
      <c r="O80" s="185" t="str">
        <f t="shared" si="17"/>
        <v>-</v>
      </c>
    </row>
    <row r="81" spans="1:16" x14ac:dyDescent="0.25">
      <c r="A81" s="1"/>
      <c r="B81" s="114" t="s">
        <v>83</v>
      </c>
      <c r="C81" s="184">
        <v>8.8780487804878057</v>
      </c>
      <c r="D81" s="185">
        <v>1.33212285456188</v>
      </c>
      <c r="E81" s="184" t="s">
        <v>231</v>
      </c>
      <c r="F81" s="185" t="str">
        <f t="shared" si="14"/>
        <v>-</v>
      </c>
      <c r="G81" s="184" t="s">
        <v>231</v>
      </c>
      <c r="H81" s="185" t="str">
        <f t="shared" si="14"/>
        <v>-</v>
      </c>
      <c r="I81" s="184" t="s">
        <v>231</v>
      </c>
      <c r="J81" s="185" t="str">
        <f t="shared" si="14"/>
        <v>-</v>
      </c>
      <c r="K81" s="184" t="s">
        <v>231</v>
      </c>
      <c r="L81" s="185" t="str">
        <f t="shared" si="15"/>
        <v>-</v>
      </c>
      <c r="M81" s="184" t="s">
        <v>231</v>
      </c>
      <c r="N81" s="185" t="str">
        <f t="shared" si="16"/>
        <v>-</v>
      </c>
      <c r="O81" s="185" t="str">
        <f t="shared" si="17"/>
        <v>-</v>
      </c>
    </row>
    <row r="82" spans="1:16" x14ac:dyDescent="0.25">
      <c r="A82" s="1"/>
      <c r="B82" s="114" t="s">
        <v>85</v>
      </c>
      <c r="C82" s="184">
        <v>7.7422512234910279</v>
      </c>
      <c r="D82" s="185">
        <v>-0.40543854548586999</v>
      </c>
      <c r="E82" s="184" t="s">
        <v>231</v>
      </c>
      <c r="F82" s="185" t="str">
        <f t="shared" si="14"/>
        <v>-</v>
      </c>
      <c r="G82" s="184" t="s">
        <v>231</v>
      </c>
      <c r="H82" s="185" t="str">
        <f t="shared" si="14"/>
        <v>-</v>
      </c>
      <c r="I82" s="184" t="s">
        <v>231</v>
      </c>
      <c r="J82" s="185" t="str">
        <f t="shared" si="14"/>
        <v>-</v>
      </c>
      <c r="K82" s="184" t="s">
        <v>231</v>
      </c>
      <c r="L82" s="185" t="str">
        <f t="shared" si="15"/>
        <v>-</v>
      </c>
      <c r="M82" s="184" t="s">
        <v>231</v>
      </c>
      <c r="N82" s="185" t="str">
        <f t="shared" si="16"/>
        <v>-</v>
      </c>
      <c r="O82" s="185" t="str">
        <f t="shared" si="17"/>
        <v>-</v>
      </c>
    </row>
    <row r="83" spans="1:16" x14ac:dyDescent="0.25">
      <c r="A83" s="1"/>
      <c r="B83" s="114" t="s">
        <v>87</v>
      </c>
      <c r="C83" s="184">
        <v>7.746369796708616</v>
      </c>
      <c r="D83" s="185">
        <v>0.1757326775950423</v>
      </c>
      <c r="E83" s="184" t="s">
        <v>231</v>
      </c>
      <c r="F83" s="185" t="str">
        <f t="shared" si="14"/>
        <v>-</v>
      </c>
      <c r="G83" s="184" t="s">
        <v>231</v>
      </c>
      <c r="H83" s="185" t="str">
        <f t="shared" si="14"/>
        <v>-</v>
      </c>
      <c r="I83" s="184" t="s">
        <v>231</v>
      </c>
      <c r="J83" s="185" t="str">
        <f t="shared" si="14"/>
        <v>-</v>
      </c>
      <c r="K83" s="184" t="s">
        <v>231</v>
      </c>
      <c r="L83" s="185" t="str">
        <f t="shared" si="15"/>
        <v>-</v>
      </c>
      <c r="M83" s="184" t="s">
        <v>231</v>
      </c>
      <c r="N83" s="185" t="str">
        <f t="shared" si="16"/>
        <v>-</v>
      </c>
      <c r="O83" s="185" t="str">
        <f t="shared" si="17"/>
        <v>-</v>
      </c>
    </row>
    <row r="84" spans="1:16" x14ac:dyDescent="0.25">
      <c r="A84" s="1"/>
      <c r="B84" s="114" t="s">
        <v>89</v>
      </c>
      <c r="C84" s="184">
        <v>4.6592465753424657</v>
      </c>
      <c r="D84" s="185">
        <v>-1.8246001564381507</v>
      </c>
      <c r="E84" s="184" t="s">
        <v>231</v>
      </c>
      <c r="F84" s="185" t="str">
        <f t="shared" si="14"/>
        <v>-</v>
      </c>
      <c r="G84" s="184" t="s">
        <v>231</v>
      </c>
      <c r="H84" s="185" t="str">
        <f t="shared" si="14"/>
        <v>-</v>
      </c>
      <c r="I84" s="184" t="s">
        <v>231</v>
      </c>
      <c r="J84" s="185" t="str">
        <f t="shared" si="14"/>
        <v>-</v>
      </c>
      <c r="K84" s="184" t="s">
        <v>231</v>
      </c>
      <c r="L84" s="185" t="str">
        <f t="shared" si="15"/>
        <v>-</v>
      </c>
      <c r="M84" s="184" t="s">
        <v>231</v>
      </c>
      <c r="N84" s="185" t="str">
        <f t="shared" si="16"/>
        <v>-</v>
      </c>
      <c r="O84" s="185" t="str">
        <f t="shared" si="17"/>
        <v>-</v>
      </c>
    </row>
    <row r="85" spans="1:16" x14ac:dyDescent="0.25">
      <c r="A85" s="1"/>
      <c r="B85" s="114" t="s">
        <v>91</v>
      </c>
      <c r="C85" s="184">
        <v>6.9172043010752686</v>
      </c>
      <c r="D85" s="185">
        <v>-0.66326081520380153</v>
      </c>
      <c r="E85" s="184" t="s">
        <v>231</v>
      </c>
      <c r="F85" s="185" t="str">
        <f t="shared" si="14"/>
        <v>-</v>
      </c>
      <c r="G85" s="184" t="s">
        <v>231</v>
      </c>
      <c r="H85" s="185" t="str">
        <f t="shared" si="14"/>
        <v>-</v>
      </c>
      <c r="I85" s="184" t="s">
        <v>231</v>
      </c>
      <c r="J85" s="185" t="str">
        <f t="shared" si="14"/>
        <v>-</v>
      </c>
      <c r="K85" s="184" t="s">
        <v>231</v>
      </c>
      <c r="L85" s="185" t="str">
        <f t="shared" si="15"/>
        <v>-</v>
      </c>
      <c r="M85" s="184" t="s">
        <v>231</v>
      </c>
      <c r="N85" s="185" t="str">
        <f t="shared" si="16"/>
        <v>-</v>
      </c>
      <c r="O85" s="185" t="str">
        <f t="shared" si="17"/>
        <v>-</v>
      </c>
    </row>
    <row r="86" spans="1:16" x14ac:dyDescent="0.25">
      <c r="A86" s="1"/>
      <c r="B86" s="114" t="s">
        <v>93</v>
      </c>
      <c r="C86" s="184">
        <v>7.8473091364205256</v>
      </c>
      <c r="D86" s="185">
        <v>-0.35965603770882737</v>
      </c>
      <c r="E86" s="184" t="s">
        <v>231</v>
      </c>
      <c r="F86" s="185" t="str">
        <f t="shared" si="14"/>
        <v>-</v>
      </c>
      <c r="G86" s="184" t="s">
        <v>231</v>
      </c>
      <c r="H86" s="185" t="str">
        <f t="shared" si="14"/>
        <v>-</v>
      </c>
      <c r="I86" s="184" t="s">
        <v>231</v>
      </c>
      <c r="J86" s="185" t="str">
        <f t="shared" si="14"/>
        <v>-</v>
      </c>
      <c r="K86" s="184">
        <v>6.2231530845392236</v>
      </c>
      <c r="L86" s="185" t="str">
        <f t="shared" si="15"/>
        <v>-</v>
      </c>
      <c r="M86" s="184" t="s">
        <v>231</v>
      </c>
      <c r="N86" s="185" t="str">
        <f t="shared" si="16"/>
        <v>-</v>
      </c>
      <c r="O86" s="185" t="str">
        <f t="shared" si="17"/>
        <v>-</v>
      </c>
    </row>
    <row r="87" spans="1:16" ht="15.75" x14ac:dyDescent="0.25">
      <c r="B87" s="117" t="s">
        <v>30</v>
      </c>
      <c r="C87" s="186">
        <v>7.1633450566627586</v>
      </c>
      <c r="D87" s="187">
        <v>-0.1138367552273376</v>
      </c>
      <c r="E87" s="186" t="s">
        <v>231</v>
      </c>
      <c r="F87" s="187" t="str">
        <f t="shared" si="14"/>
        <v>-</v>
      </c>
      <c r="G87" s="186" t="s">
        <v>231</v>
      </c>
      <c r="H87" s="187" t="str">
        <f t="shared" si="14"/>
        <v>-</v>
      </c>
      <c r="I87" s="186" t="s">
        <v>231</v>
      </c>
      <c r="J87" s="187" t="str">
        <f t="shared" si="14"/>
        <v>-</v>
      </c>
      <c r="K87" s="186" t="s">
        <v>231</v>
      </c>
      <c r="L87" s="187" t="str">
        <f t="shared" si="15"/>
        <v>-</v>
      </c>
      <c r="M87" s="186" t="s">
        <v>231</v>
      </c>
      <c r="N87" s="187" t="s">
        <v>231</v>
      </c>
      <c r="O87" s="187" t="s">
        <v>231</v>
      </c>
    </row>
    <row r="88" spans="1:16" ht="6" customHeight="1" x14ac:dyDescent="0.25"/>
    <row r="89" spans="1:16" x14ac:dyDescent="0.25">
      <c r="B89" s="105" t="s">
        <v>55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</row>
    <row r="92" spans="1:16" ht="48.75" customHeight="1" thickBot="1" x14ac:dyDescent="0.3">
      <c r="B92" s="267" t="s">
        <v>308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1" t="s">
        <v>114</v>
      </c>
    </row>
    <row r="93" spans="1:16" ht="10.5" customHeight="1" thickBot="1" x14ac:dyDescent="0.3">
      <c r="B93" s="106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9"/>
      <c r="N93" s="39"/>
      <c r="P93" s="1" t="s">
        <v>115</v>
      </c>
    </row>
    <row r="94" spans="1:16" ht="22.5" thickTop="1" thickBot="1" x14ac:dyDescent="0.3">
      <c r="B94" s="121" t="s">
        <v>96</v>
      </c>
      <c r="C94" s="304" t="s">
        <v>32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6"/>
    </row>
    <row r="95" spans="1:16" ht="22.5" thickTop="1" thickBot="1" x14ac:dyDescent="0.3">
      <c r="B95" s="109"/>
      <c r="C95" s="295">
        <v>2019</v>
      </c>
      <c r="D95" s="296"/>
      <c r="E95" s="297" t="s">
        <v>286</v>
      </c>
      <c r="F95" s="296"/>
      <c r="G95" s="297" t="s">
        <v>287</v>
      </c>
      <c r="H95" s="296"/>
      <c r="I95" s="297" t="s">
        <v>288</v>
      </c>
      <c r="J95" s="296"/>
      <c r="K95" s="297">
        <v>2023</v>
      </c>
      <c r="L95" s="296"/>
      <c r="M95" s="297">
        <v>2024</v>
      </c>
      <c r="N95" s="298"/>
      <c r="O95" s="299"/>
    </row>
    <row r="96" spans="1:16" ht="16.5" thickTop="1" thickBot="1" x14ac:dyDescent="0.3">
      <c r="B96" s="85"/>
      <c r="C96" s="111" t="s">
        <v>69</v>
      </c>
      <c r="D96" s="112" t="str">
        <f>CONCATENATE("def ",RIGHT(C95,2),"/",RIGHT(C95-1,2))</f>
        <v>def 19/18</v>
      </c>
      <c r="E96" s="113" t="s">
        <v>69</v>
      </c>
      <c r="F96" s="112" t="str">
        <f>CONCATENATE("def ",RIGHT(E95,2),"/",RIGHT(C95,2))</f>
        <v>def 20/19</v>
      </c>
      <c r="G96" s="113" t="s">
        <v>69</v>
      </c>
      <c r="H96" s="112" t="str">
        <f>CONCATENATE("def ",RIGHT(G95,2),"/",RIGHT(E95,2))</f>
        <v>def 21/20</v>
      </c>
      <c r="I96" s="113" t="s">
        <v>69</v>
      </c>
      <c r="J96" s="112" t="str">
        <f>CONCATENATE("def ",RIGHT(I95,2),"/",RIGHT(G95,2))</f>
        <v>def 22/21</v>
      </c>
      <c r="K96" s="113" t="s">
        <v>69</v>
      </c>
      <c r="L96" s="112" t="str">
        <f>CONCATENATE("def ",RIGHT(K95,2),"/",RIGHT(I95,2))</f>
        <v>def 23/22</v>
      </c>
      <c r="M96" s="113" t="s">
        <v>69</v>
      </c>
      <c r="N96" s="112" t="str">
        <f>CONCATENATE("def ",RIGHT(M95,2),"/",RIGHT(K95,2))</f>
        <v>def 24/23</v>
      </c>
      <c r="O96" s="112" t="str">
        <f>CONCATENATE("def ",RIGHT(M95,2),"/",RIGHT(C95,2))</f>
        <v>def 24/19</v>
      </c>
    </row>
    <row r="97" spans="2:15" x14ac:dyDescent="0.25">
      <c r="B97" s="114" t="s">
        <v>71</v>
      </c>
      <c r="C97" s="184" t="s">
        <v>231</v>
      </c>
      <c r="D97" s="185" t="s">
        <v>231</v>
      </c>
      <c r="E97" s="184" t="s">
        <v>231</v>
      </c>
      <c r="F97" s="185" t="str">
        <f t="shared" ref="F97:J109" si="18">IFERROR(E97-C97,"-")</f>
        <v>-</v>
      </c>
      <c r="G97" s="184" t="s">
        <v>231</v>
      </c>
      <c r="H97" s="185" t="str">
        <f t="shared" si="18"/>
        <v>-</v>
      </c>
      <c r="I97" s="184" t="s">
        <v>231</v>
      </c>
      <c r="J97" s="185" t="str">
        <f t="shared" si="18"/>
        <v>-</v>
      </c>
      <c r="K97" s="184" t="s">
        <v>231</v>
      </c>
      <c r="L97" s="185" t="str">
        <f t="shared" ref="L97:L109" si="19">IFERROR(K97-I97,"-")</f>
        <v>-</v>
      </c>
      <c r="M97" s="184" t="s">
        <v>231</v>
      </c>
      <c r="N97" s="185" t="str">
        <f>IFERROR(M97-K97,"-")</f>
        <v>-</v>
      </c>
      <c r="O97" s="185" t="str">
        <f>IFERROR(M97-C97,"-")</f>
        <v>-</v>
      </c>
    </row>
    <row r="98" spans="2:15" x14ac:dyDescent="0.25">
      <c r="B98" s="114" t="s">
        <v>73</v>
      </c>
      <c r="C98" s="184" t="s">
        <v>231</v>
      </c>
      <c r="D98" s="185" t="s">
        <v>231</v>
      </c>
      <c r="E98" s="184" t="s">
        <v>231</v>
      </c>
      <c r="F98" s="185" t="str">
        <f t="shared" si="18"/>
        <v>-</v>
      </c>
      <c r="G98" s="184" t="s">
        <v>231</v>
      </c>
      <c r="H98" s="185" t="str">
        <f t="shared" si="18"/>
        <v>-</v>
      </c>
      <c r="I98" s="184" t="s">
        <v>231</v>
      </c>
      <c r="J98" s="185" t="str">
        <f t="shared" si="18"/>
        <v>-</v>
      </c>
      <c r="K98" s="184" t="s">
        <v>231</v>
      </c>
      <c r="L98" s="185" t="str">
        <f t="shared" si="19"/>
        <v>-</v>
      </c>
      <c r="M98" s="184" t="s">
        <v>231</v>
      </c>
      <c r="N98" s="185" t="str">
        <f t="shared" ref="N98:N108" si="20">IFERROR(M98-K98,"-")</f>
        <v>-</v>
      </c>
      <c r="O98" s="185" t="str">
        <f t="shared" ref="O98:O108" si="21">IFERROR(M98-C98,"-")</f>
        <v>-</v>
      </c>
    </row>
    <row r="99" spans="2:15" x14ac:dyDescent="0.25">
      <c r="B99" s="114" t="s">
        <v>75</v>
      </c>
      <c r="C99" s="184" t="s">
        <v>231</v>
      </c>
      <c r="D99" s="185" t="s">
        <v>231</v>
      </c>
      <c r="E99" s="184" t="s">
        <v>231</v>
      </c>
      <c r="F99" s="185" t="str">
        <f t="shared" si="18"/>
        <v>-</v>
      </c>
      <c r="G99" s="184" t="s">
        <v>231</v>
      </c>
      <c r="H99" s="185" t="str">
        <f t="shared" si="18"/>
        <v>-</v>
      </c>
      <c r="I99" s="184" t="s">
        <v>231</v>
      </c>
      <c r="J99" s="185" t="str">
        <f t="shared" si="18"/>
        <v>-</v>
      </c>
      <c r="K99" s="184" t="s">
        <v>231</v>
      </c>
      <c r="L99" s="185" t="str">
        <f t="shared" si="19"/>
        <v>-</v>
      </c>
      <c r="M99" s="184" t="s">
        <v>231</v>
      </c>
      <c r="N99" s="185" t="str">
        <f t="shared" si="20"/>
        <v>-</v>
      </c>
      <c r="O99" s="185" t="str">
        <f t="shared" si="21"/>
        <v>-</v>
      </c>
    </row>
    <row r="100" spans="2:15" x14ac:dyDescent="0.25">
      <c r="B100" s="114" t="s">
        <v>77</v>
      </c>
      <c r="C100" s="184" t="s">
        <v>231</v>
      </c>
      <c r="D100" s="185" t="s">
        <v>231</v>
      </c>
      <c r="E100" s="184" t="s">
        <v>231</v>
      </c>
      <c r="F100" s="185" t="str">
        <f t="shared" si="18"/>
        <v>-</v>
      </c>
      <c r="G100" s="184" t="s">
        <v>231</v>
      </c>
      <c r="H100" s="185" t="str">
        <f t="shared" si="18"/>
        <v>-</v>
      </c>
      <c r="I100" s="184" t="s">
        <v>231</v>
      </c>
      <c r="J100" s="185" t="str">
        <f t="shared" si="18"/>
        <v>-</v>
      </c>
      <c r="K100" s="184" t="s">
        <v>231</v>
      </c>
      <c r="L100" s="185" t="str">
        <f t="shared" si="19"/>
        <v>-</v>
      </c>
      <c r="M100" s="184" t="s">
        <v>231</v>
      </c>
      <c r="N100" s="185" t="str">
        <f t="shared" si="20"/>
        <v>-</v>
      </c>
      <c r="O100" s="185" t="str">
        <f t="shared" si="21"/>
        <v>-</v>
      </c>
    </row>
    <row r="101" spans="2:15" x14ac:dyDescent="0.25">
      <c r="B101" s="114" t="s">
        <v>79</v>
      </c>
      <c r="C101" s="184" t="s">
        <v>231</v>
      </c>
      <c r="D101" s="185" t="s">
        <v>231</v>
      </c>
      <c r="E101" s="184" t="s">
        <v>231</v>
      </c>
      <c r="F101" s="185" t="str">
        <f t="shared" si="18"/>
        <v>-</v>
      </c>
      <c r="G101" s="184" t="s">
        <v>231</v>
      </c>
      <c r="H101" s="185" t="str">
        <f t="shared" si="18"/>
        <v>-</v>
      </c>
      <c r="I101" s="184" t="s">
        <v>231</v>
      </c>
      <c r="J101" s="185" t="str">
        <f t="shared" si="18"/>
        <v>-</v>
      </c>
      <c r="K101" s="184" t="s">
        <v>231</v>
      </c>
      <c r="L101" s="185" t="str">
        <f t="shared" si="19"/>
        <v>-</v>
      </c>
      <c r="M101" s="184" t="s">
        <v>231</v>
      </c>
      <c r="N101" s="185" t="str">
        <f t="shared" si="20"/>
        <v>-</v>
      </c>
      <c r="O101" s="185" t="str">
        <f t="shared" si="21"/>
        <v>-</v>
      </c>
    </row>
    <row r="102" spans="2:15" x14ac:dyDescent="0.25">
      <c r="B102" s="114" t="s">
        <v>81</v>
      </c>
      <c r="C102" s="184" t="s">
        <v>231</v>
      </c>
      <c r="D102" s="185" t="s">
        <v>231</v>
      </c>
      <c r="E102" s="184" t="s">
        <v>231</v>
      </c>
      <c r="F102" s="185" t="str">
        <f t="shared" si="18"/>
        <v>-</v>
      </c>
      <c r="G102" s="184" t="s">
        <v>231</v>
      </c>
      <c r="H102" s="185" t="str">
        <f t="shared" si="18"/>
        <v>-</v>
      </c>
      <c r="I102" s="184" t="s">
        <v>231</v>
      </c>
      <c r="J102" s="185" t="str">
        <f t="shared" si="18"/>
        <v>-</v>
      </c>
      <c r="K102" s="184" t="s">
        <v>231</v>
      </c>
      <c r="L102" s="185" t="str">
        <f t="shared" si="19"/>
        <v>-</v>
      </c>
      <c r="M102" s="184" t="s">
        <v>231</v>
      </c>
      <c r="N102" s="185" t="str">
        <f t="shared" si="20"/>
        <v>-</v>
      </c>
      <c r="O102" s="185" t="str">
        <f t="shared" si="21"/>
        <v>-</v>
      </c>
    </row>
    <row r="103" spans="2:15" x14ac:dyDescent="0.25">
      <c r="B103" s="114" t="s">
        <v>83</v>
      </c>
      <c r="C103" s="184" t="s">
        <v>231</v>
      </c>
      <c r="D103" s="185" t="s">
        <v>231</v>
      </c>
      <c r="E103" s="184" t="s">
        <v>231</v>
      </c>
      <c r="F103" s="185" t="str">
        <f t="shared" si="18"/>
        <v>-</v>
      </c>
      <c r="G103" s="184" t="s">
        <v>231</v>
      </c>
      <c r="H103" s="185" t="str">
        <f t="shared" si="18"/>
        <v>-</v>
      </c>
      <c r="I103" s="184" t="s">
        <v>231</v>
      </c>
      <c r="J103" s="185" t="str">
        <f t="shared" si="18"/>
        <v>-</v>
      </c>
      <c r="K103" s="184" t="s">
        <v>231</v>
      </c>
      <c r="L103" s="185" t="str">
        <f t="shared" si="19"/>
        <v>-</v>
      </c>
      <c r="M103" s="184" t="s">
        <v>231</v>
      </c>
      <c r="N103" s="185" t="str">
        <f t="shared" si="20"/>
        <v>-</v>
      </c>
      <c r="O103" s="185" t="str">
        <f t="shared" si="21"/>
        <v>-</v>
      </c>
    </row>
    <row r="104" spans="2:15" x14ac:dyDescent="0.25">
      <c r="B104" s="114" t="s">
        <v>85</v>
      </c>
      <c r="C104" s="184" t="s">
        <v>231</v>
      </c>
      <c r="D104" s="185" t="s">
        <v>231</v>
      </c>
      <c r="E104" s="184" t="s">
        <v>231</v>
      </c>
      <c r="F104" s="185" t="str">
        <f t="shared" si="18"/>
        <v>-</v>
      </c>
      <c r="G104" s="184" t="s">
        <v>231</v>
      </c>
      <c r="H104" s="185" t="str">
        <f t="shared" si="18"/>
        <v>-</v>
      </c>
      <c r="I104" s="184" t="s">
        <v>231</v>
      </c>
      <c r="J104" s="185" t="str">
        <f t="shared" si="18"/>
        <v>-</v>
      </c>
      <c r="K104" s="184" t="s">
        <v>231</v>
      </c>
      <c r="L104" s="185" t="str">
        <f t="shared" si="19"/>
        <v>-</v>
      </c>
      <c r="M104" s="184" t="s">
        <v>231</v>
      </c>
      <c r="N104" s="185" t="str">
        <f t="shared" si="20"/>
        <v>-</v>
      </c>
      <c r="O104" s="185" t="str">
        <f t="shared" si="21"/>
        <v>-</v>
      </c>
    </row>
    <row r="105" spans="2:15" x14ac:dyDescent="0.25">
      <c r="B105" s="114" t="s">
        <v>87</v>
      </c>
      <c r="C105" s="184" t="s">
        <v>231</v>
      </c>
      <c r="D105" s="185" t="s">
        <v>231</v>
      </c>
      <c r="E105" s="184" t="s">
        <v>231</v>
      </c>
      <c r="F105" s="185" t="str">
        <f t="shared" si="18"/>
        <v>-</v>
      </c>
      <c r="G105" s="184" t="s">
        <v>231</v>
      </c>
      <c r="H105" s="185" t="str">
        <f t="shared" si="18"/>
        <v>-</v>
      </c>
      <c r="I105" s="184" t="s">
        <v>231</v>
      </c>
      <c r="J105" s="185" t="str">
        <f t="shared" si="18"/>
        <v>-</v>
      </c>
      <c r="K105" s="184" t="s">
        <v>231</v>
      </c>
      <c r="L105" s="185" t="str">
        <f t="shared" si="19"/>
        <v>-</v>
      </c>
      <c r="M105" s="184" t="s">
        <v>231</v>
      </c>
      <c r="N105" s="185" t="str">
        <f t="shared" si="20"/>
        <v>-</v>
      </c>
      <c r="O105" s="185" t="str">
        <f t="shared" si="21"/>
        <v>-</v>
      </c>
    </row>
    <row r="106" spans="2:15" x14ac:dyDescent="0.25">
      <c r="B106" s="114" t="s">
        <v>89</v>
      </c>
      <c r="C106" s="184" t="s">
        <v>231</v>
      </c>
      <c r="D106" s="185" t="s">
        <v>231</v>
      </c>
      <c r="E106" s="184" t="s">
        <v>231</v>
      </c>
      <c r="F106" s="185" t="str">
        <f t="shared" si="18"/>
        <v>-</v>
      </c>
      <c r="G106" s="184" t="s">
        <v>231</v>
      </c>
      <c r="H106" s="185" t="str">
        <f t="shared" si="18"/>
        <v>-</v>
      </c>
      <c r="I106" s="184" t="s">
        <v>231</v>
      </c>
      <c r="J106" s="185" t="str">
        <f t="shared" si="18"/>
        <v>-</v>
      </c>
      <c r="K106" s="184" t="s">
        <v>231</v>
      </c>
      <c r="L106" s="185" t="str">
        <f t="shared" si="19"/>
        <v>-</v>
      </c>
      <c r="M106" s="184" t="s">
        <v>231</v>
      </c>
      <c r="N106" s="185" t="str">
        <f t="shared" si="20"/>
        <v>-</v>
      </c>
      <c r="O106" s="185" t="str">
        <f t="shared" si="21"/>
        <v>-</v>
      </c>
    </row>
    <row r="107" spans="2:15" x14ac:dyDescent="0.25">
      <c r="B107" s="114" t="s">
        <v>91</v>
      </c>
      <c r="C107" s="184" t="s">
        <v>231</v>
      </c>
      <c r="D107" s="185" t="s">
        <v>231</v>
      </c>
      <c r="E107" s="184" t="s">
        <v>231</v>
      </c>
      <c r="F107" s="185" t="str">
        <f t="shared" si="18"/>
        <v>-</v>
      </c>
      <c r="G107" s="184" t="s">
        <v>231</v>
      </c>
      <c r="H107" s="185" t="str">
        <f t="shared" si="18"/>
        <v>-</v>
      </c>
      <c r="I107" s="184" t="s">
        <v>231</v>
      </c>
      <c r="J107" s="185" t="str">
        <f t="shared" si="18"/>
        <v>-</v>
      </c>
      <c r="K107" s="184" t="s">
        <v>231</v>
      </c>
      <c r="L107" s="185" t="str">
        <f t="shared" si="19"/>
        <v>-</v>
      </c>
      <c r="M107" s="184" t="s">
        <v>231</v>
      </c>
      <c r="N107" s="185" t="str">
        <f t="shared" si="20"/>
        <v>-</v>
      </c>
      <c r="O107" s="185" t="str">
        <f t="shared" si="21"/>
        <v>-</v>
      </c>
    </row>
    <row r="108" spans="2:15" x14ac:dyDescent="0.25">
      <c r="B108" s="114" t="s">
        <v>93</v>
      </c>
      <c r="C108" s="184" t="s">
        <v>231</v>
      </c>
      <c r="D108" s="185" t="s">
        <v>231</v>
      </c>
      <c r="E108" s="184" t="s">
        <v>231</v>
      </c>
      <c r="F108" s="185" t="str">
        <f t="shared" si="18"/>
        <v>-</v>
      </c>
      <c r="G108" s="184" t="s">
        <v>231</v>
      </c>
      <c r="H108" s="185" t="str">
        <f t="shared" si="18"/>
        <v>-</v>
      </c>
      <c r="I108" s="184" t="s">
        <v>231</v>
      </c>
      <c r="J108" s="185" t="str">
        <f t="shared" si="18"/>
        <v>-</v>
      </c>
      <c r="K108" s="184" t="s">
        <v>231</v>
      </c>
      <c r="L108" s="185" t="str">
        <f t="shared" si="19"/>
        <v>-</v>
      </c>
      <c r="M108" s="184" t="s">
        <v>231</v>
      </c>
      <c r="N108" s="185" t="str">
        <f t="shared" si="20"/>
        <v>-</v>
      </c>
      <c r="O108" s="185" t="str">
        <f t="shared" si="21"/>
        <v>-</v>
      </c>
    </row>
    <row r="109" spans="2:15" ht="15.75" x14ac:dyDescent="0.25">
      <c r="B109" s="117" t="s">
        <v>30</v>
      </c>
      <c r="C109" s="186" t="s">
        <v>231</v>
      </c>
      <c r="D109" s="187" t="s">
        <v>231</v>
      </c>
      <c r="E109" s="186" t="s">
        <v>231</v>
      </c>
      <c r="F109" s="187" t="str">
        <f t="shared" si="18"/>
        <v>-</v>
      </c>
      <c r="G109" s="186" t="s">
        <v>231</v>
      </c>
      <c r="H109" s="187" t="str">
        <f t="shared" si="18"/>
        <v>-</v>
      </c>
      <c r="I109" s="186" t="s">
        <v>231</v>
      </c>
      <c r="J109" s="187" t="str">
        <f t="shared" si="18"/>
        <v>-</v>
      </c>
      <c r="K109" s="186" t="s">
        <v>231</v>
      </c>
      <c r="L109" s="187" t="str">
        <f t="shared" si="19"/>
        <v>-</v>
      </c>
      <c r="M109" s="186" t="s">
        <v>231</v>
      </c>
      <c r="N109" s="187" t="s">
        <v>231</v>
      </c>
      <c r="O109" s="187" t="s">
        <v>231</v>
      </c>
    </row>
    <row r="110" spans="2:15" ht="6" customHeight="1" x14ac:dyDescent="0.25"/>
    <row r="111" spans="2:15" x14ac:dyDescent="0.25">
      <c r="B111" s="105" t="s">
        <v>55</v>
      </c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</row>
  </sheetData>
  <mergeCells count="40"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D9F5-D77B-4A00-823A-3805B2FC0D81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F84D-D35A-4145-A020-A6A24B7CDD59}">
  <sheetPr>
    <tabColor rgb="FFAC75D5"/>
  </sheetPr>
  <dimension ref="A1:AD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1.140625" customWidth="1"/>
    <col min="16" max="16" width="14.85546875" customWidth="1"/>
  </cols>
  <sheetData>
    <row r="1" spans="1:17" ht="18.75" x14ac:dyDescent="0.3">
      <c r="C1" s="79"/>
      <c r="D1" s="192" t="s">
        <v>150</v>
      </c>
    </row>
    <row r="2" spans="1:17" ht="18.75" x14ac:dyDescent="0.3">
      <c r="D2" s="192" t="s">
        <v>151</v>
      </c>
    </row>
    <row r="4" spans="1:17" ht="48.75" customHeight="1" thickBot="1" x14ac:dyDescent="0.3">
      <c r="B4" s="267" t="s">
        <v>309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Q4" s="1" t="s">
        <v>152</v>
      </c>
    </row>
    <row r="5" spans="1:17" ht="10.5" customHeight="1" thickBot="1" x14ac:dyDescent="0.3">
      <c r="B5" s="106"/>
      <c r="C5" s="107"/>
      <c r="D5" s="106"/>
      <c r="E5" s="106"/>
      <c r="F5" s="106"/>
      <c r="G5" s="106"/>
      <c r="H5" s="106"/>
      <c r="I5" s="106"/>
      <c r="J5" s="106"/>
      <c r="K5" s="106"/>
      <c r="L5" s="106"/>
      <c r="M5" s="4"/>
      <c r="N5" s="4"/>
      <c r="Q5" s="1" t="s">
        <v>153</v>
      </c>
    </row>
    <row r="6" spans="1:17" ht="22.5" thickTop="1" thickBot="1" x14ac:dyDescent="0.3">
      <c r="B6" s="109"/>
      <c r="C6" s="292" t="s">
        <v>154</v>
      </c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</row>
    <row r="7" spans="1:17" ht="22.5" thickTop="1" thickBot="1" x14ac:dyDescent="0.3">
      <c r="B7" s="109"/>
      <c r="C7" s="295">
        <v>2019</v>
      </c>
      <c r="D7" s="296"/>
      <c r="E7" s="297" t="s">
        <v>286</v>
      </c>
      <c r="F7" s="296"/>
      <c r="G7" s="297" t="s">
        <v>287</v>
      </c>
      <c r="H7" s="296"/>
      <c r="I7" s="297" t="s">
        <v>288</v>
      </c>
      <c r="J7" s="296"/>
      <c r="K7" s="297">
        <v>2023</v>
      </c>
      <c r="L7" s="296"/>
      <c r="M7" s="297">
        <v>2024</v>
      </c>
      <c r="N7" s="298"/>
      <c r="O7" s="299"/>
    </row>
    <row r="8" spans="1:17" ht="16.5" thickTop="1" thickBot="1" x14ac:dyDescent="0.3">
      <c r="B8" s="85"/>
      <c r="C8" s="111" t="s">
        <v>69</v>
      </c>
      <c r="D8" s="112" t="str">
        <f>CONCATENATE("var ",RIGHT(C7,2),"/",RIGHT(C7-1,2))</f>
        <v>var 19/18</v>
      </c>
      <c r="E8" s="113" t="s">
        <v>69</v>
      </c>
      <c r="F8" s="112" t="str">
        <f>CONCATENATE("var ",RIGHT(E7,2),"/",RIGHT(C7,2))</f>
        <v>var 20/19</v>
      </c>
      <c r="G8" s="113" t="s">
        <v>69</v>
      </c>
      <c r="H8" s="112" t="str">
        <f>CONCATENATE("var ",RIGHT(G7,2),"/",RIGHT(E7,2))</f>
        <v>var 21/20</v>
      </c>
      <c r="I8" s="113" t="s">
        <v>69</v>
      </c>
      <c r="J8" s="112" t="str">
        <f>CONCATENATE("var ",RIGHT(I7,2),"/",RIGHT(G7,2))</f>
        <v>var 22/21</v>
      </c>
      <c r="K8" s="113" t="s">
        <v>69</v>
      </c>
      <c r="L8" s="112" t="str">
        <f>CONCATENATE("var ",RIGHT(K7,2),"/",RIGHT(I7,2))</f>
        <v>var 23/22</v>
      </c>
      <c r="M8" s="113" t="s">
        <v>69</v>
      </c>
      <c r="N8" s="112" t="str">
        <f>CONCATENATE("var ",RIGHT(M7,2),"/",RIGHT(K7,2))</f>
        <v>var 24/23</v>
      </c>
      <c r="O8" s="112" t="str">
        <f>CONCATENATE("var ",RIGHT(M7,2),"/",RIGHT(C7,2))</f>
        <v>var 24/19</v>
      </c>
    </row>
    <row r="9" spans="1:17" x14ac:dyDescent="0.25">
      <c r="A9" s="1" t="s">
        <v>70</v>
      </c>
      <c r="B9" s="114" t="s">
        <v>71</v>
      </c>
      <c r="C9" s="193">
        <v>0.5131</v>
      </c>
      <c r="D9" s="116">
        <v>-0.14096768792901382</v>
      </c>
      <c r="E9" s="193">
        <v>0.50470000000000004</v>
      </c>
      <c r="F9" s="116">
        <f t="shared" ref="F9:L21" si="0">IFERROR(E9/C9-1,"-")</f>
        <v>-1.6371077762619257E-2</v>
      </c>
      <c r="G9" s="193">
        <v>0.11410000000000001</v>
      </c>
      <c r="H9" s="116">
        <f t="shared" si="0"/>
        <v>-0.77392510402219139</v>
      </c>
      <c r="I9" s="193">
        <v>0.49990000000000001</v>
      </c>
      <c r="J9" s="116">
        <f t="shared" si="0"/>
        <v>3.3812445223488163</v>
      </c>
      <c r="K9" s="193">
        <v>0.84950000000000003</v>
      </c>
      <c r="L9" s="116">
        <f t="shared" si="0"/>
        <v>0.69933986797359471</v>
      </c>
      <c r="M9" s="193">
        <v>0.63280000000000003</v>
      </c>
      <c r="N9" s="116">
        <f t="shared" ref="N9:N14" si="1">IFERROR(M9/K9-1,"-")</f>
        <v>-0.25509123013537371</v>
      </c>
      <c r="O9" s="116">
        <f>IFERROR(M9/C9-1,"-")</f>
        <v>0.23328785811732611</v>
      </c>
    </row>
    <row r="10" spans="1:17" x14ac:dyDescent="0.25">
      <c r="A10" s="1" t="s">
        <v>72</v>
      </c>
      <c r="B10" s="114" t="s">
        <v>73</v>
      </c>
      <c r="C10" s="193">
        <v>0.58760000000000001</v>
      </c>
      <c r="D10" s="116">
        <v>-0.18974076116933258</v>
      </c>
      <c r="E10" s="193">
        <v>0.54400000000000004</v>
      </c>
      <c r="F10" s="116">
        <f t="shared" si="0"/>
        <v>-7.4200136147038798E-2</v>
      </c>
      <c r="G10" s="193">
        <v>0.1265</v>
      </c>
      <c r="H10" s="116">
        <f t="shared" si="0"/>
        <v>-0.76746323529411764</v>
      </c>
      <c r="I10" s="193">
        <v>0.44229999999999997</v>
      </c>
      <c r="J10" s="116">
        <f t="shared" si="0"/>
        <v>2.4964426877470354</v>
      </c>
      <c r="K10" s="193">
        <v>0.91339999999999999</v>
      </c>
      <c r="L10" s="116">
        <f t="shared" si="0"/>
        <v>1.0651141758987115</v>
      </c>
      <c r="M10" s="193">
        <v>1.1008</v>
      </c>
      <c r="N10" s="116">
        <f t="shared" si="1"/>
        <v>0.20516750602145839</v>
      </c>
      <c r="O10" s="116">
        <f t="shared" ref="O10:O14" si="2">IFERROR(M10/C10-1,"-")</f>
        <v>0.87338325391422744</v>
      </c>
    </row>
    <row r="11" spans="1:17" x14ac:dyDescent="0.25">
      <c r="A11" s="1" t="s">
        <v>74</v>
      </c>
      <c r="B11" s="114" t="s">
        <v>75</v>
      </c>
      <c r="C11" s="193">
        <v>0.50890000000000002</v>
      </c>
      <c r="D11" s="116">
        <v>-0.18419365181147807</v>
      </c>
      <c r="E11" s="193">
        <v>0.1598</v>
      </c>
      <c r="F11" s="116">
        <f t="shared" si="0"/>
        <v>-0.68598938887797212</v>
      </c>
      <c r="G11" s="193">
        <v>0.16949999999999998</v>
      </c>
      <c r="H11" s="116">
        <f t="shared" si="0"/>
        <v>6.0700876095118872E-2</v>
      </c>
      <c r="I11" s="193">
        <v>0.48359999999999997</v>
      </c>
      <c r="J11" s="116">
        <f t="shared" si="0"/>
        <v>1.8530973451327433</v>
      </c>
      <c r="K11" s="193">
        <v>0.76170000000000004</v>
      </c>
      <c r="L11" s="116">
        <f t="shared" si="0"/>
        <v>0.57506203473945416</v>
      </c>
      <c r="M11" s="193">
        <v>0.96689999999999998</v>
      </c>
      <c r="N11" s="116">
        <f t="shared" si="1"/>
        <v>0.26939740055139816</v>
      </c>
      <c r="O11" s="116">
        <f t="shared" si="2"/>
        <v>0.89998034977402219</v>
      </c>
    </row>
    <row r="12" spans="1:17" x14ac:dyDescent="0.25">
      <c r="A12" s="1" t="s">
        <v>76</v>
      </c>
      <c r="B12" s="114" t="s">
        <v>77</v>
      </c>
      <c r="C12" s="193">
        <v>0.6119</v>
      </c>
      <c r="D12" s="116">
        <v>-8.1093257245832828E-2</v>
      </c>
      <c r="E12" s="193">
        <v>0</v>
      </c>
      <c r="F12" s="116">
        <f t="shared" si="0"/>
        <v>-1</v>
      </c>
      <c r="G12" s="193">
        <v>0.2369</v>
      </c>
      <c r="H12" s="116" t="str">
        <f t="shared" si="0"/>
        <v>-</v>
      </c>
      <c r="I12" s="193">
        <v>0.55730000000000002</v>
      </c>
      <c r="J12" s="116">
        <f t="shared" si="0"/>
        <v>1.3524693963697763</v>
      </c>
      <c r="K12" s="193">
        <v>0.52239999999999998</v>
      </c>
      <c r="L12" s="116">
        <f t="shared" si="0"/>
        <v>-6.2623362641306413E-2</v>
      </c>
      <c r="M12" s="193">
        <v>0.9487000000000001</v>
      </c>
      <c r="N12" s="116">
        <f t="shared" si="1"/>
        <v>0.81604134762634017</v>
      </c>
      <c r="O12" s="116">
        <f t="shared" si="2"/>
        <v>0.55041673476058195</v>
      </c>
    </row>
    <row r="13" spans="1:17" x14ac:dyDescent="0.25">
      <c r="A13" s="1" t="s">
        <v>78</v>
      </c>
      <c r="B13" s="114" t="s">
        <v>79</v>
      </c>
      <c r="C13" s="193">
        <v>0.44290000000000002</v>
      </c>
      <c r="D13" s="116">
        <v>-0.14990403071017278</v>
      </c>
      <c r="E13" s="193">
        <v>0</v>
      </c>
      <c r="F13" s="116">
        <f t="shared" si="0"/>
        <v>-1</v>
      </c>
      <c r="G13" s="193">
        <v>0.30940000000000001</v>
      </c>
      <c r="H13" s="116" t="str">
        <f t="shared" si="0"/>
        <v>-</v>
      </c>
      <c r="I13" s="193">
        <v>0.48409999999999997</v>
      </c>
      <c r="J13" s="116">
        <f t="shared" si="0"/>
        <v>0.56464124111182912</v>
      </c>
      <c r="K13" s="193">
        <v>0.31019999999999998</v>
      </c>
      <c r="L13" s="116">
        <f t="shared" si="0"/>
        <v>-0.35922330097087385</v>
      </c>
      <c r="M13" s="193">
        <v>0.93459999999999999</v>
      </c>
      <c r="N13" s="116">
        <f t="shared" si="1"/>
        <v>2.0128949065119279</v>
      </c>
      <c r="O13" s="116">
        <f t="shared" si="2"/>
        <v>1.1101828855272071</v>
      </c>
    </row>
    <row r="14" spans="1:17" x14ac:dyDescent="0.25">
      <c r="A14" s="1" t="s">
        <v>80</v>
      </c>
      <c r="B14" s="114" t="s">
        <v>81</v>
      </c>
      <c r="C14" s="193">
        <v>0.50819999999999999</v>
      </c>
      <c r="D14" s="116">
        <v>-2.0809248554913395E-2</v>
      </c>
      <c r="E14" s="193">
        <v>0</v>
      </c>
      <c r="F14" s="116">
        <f t="shared" si="0"/>
        <v>-1</v>
      </c>
      <c r="G14" s="193">
        <v>0.12839999999999999</v>
      </c>
      <c r="H14" s="116" t="str">
        <f t="shared" si="0"/>
        <v>-</v>
      </c>
      <c r="I14" s="193">
        <v>0.37180000000000002</v>
      </c>
      <c r="J14" s="116">
        <f t="shared" si="0"/>
        <v>1.8956386292834897</v>
      </c>
      <c r="K14" s="193">
        <v>0.4783</v>
      </c>
      <c r="L14" s="116">
        <f t="shared" si="0"/>
        <v>0.28644432490586325</v>
      </c>
      <c r="M14" s="193">
        <v>0.60770000000000002</v>
      </c>
      <c r="N14" s="116">
        <f t="shared" si="1"/>
        <v>0.27054150114990594</v>
      </c>
      <c r="O14" s="116">
        <f t="shared" si="2"/>
        <v>0.19578905942542324</v>
      </c>
    </row>
    <row r="15" spans="1:17" x14ac:dyDescent="0.25">
      <c r="A15" s="1" t="s">
        <v>82</v>
      </c>
      <c r="B15" s="114" t="s">
        <v>83</v>
      </c>
      <c r="C15" s="193">
        <v>0.6371</v>
      </c>
      <c r="D15" s="116">
        <v>6.0242968880013237E-2</v>
      </c>
      <c r="E15" s="193">
        <v>0</v>
      </c>
      <c r="F15" s="116">
        <f t="shared" si="0"/>
        <v>-1</v>
      </c>
      <c r="G15" s="193">
        <v>4.9800000000000004E-2</v>
      </c>
      <c r="H15" s="116" t="str">
        <f t="shared" si="0"/>
        <v>-</v>
      </c>
      <c r="I15" s="193">
        <v>0.97129999999999994</v>
      </c>
      <c r="J15" s="116">
        <f t="shared" si="0"/>
        <v>18.504016064257026</v>
      </c>
      <c r="K15" s="193">
        <v>1.0004999999999999</v>
      </c>
      <c r="L15" s="116">
        <f t="shared" si="0"/>
        <v>3.006280242973336E-2</v>
      </c>
      <c r="M15" s="193">
        <v>0.74549999999999994</v>
      </c>
      <c r="N15" s="116">
        <f>IFERROR(M15/K15-1,"-")</f>
        <v>-0.25487256371814093</v>
      </c>
      <c r="O15" s="116">
        <f>IFERROR(M15/C15-1,"-")</f>
        <v>0.17014597394443554</v>
      </c>
    </row>
    <row r="16" spans="1:17" x14ac:dyDescent="0.25">
      <c r="A16" s="1" t="s">
        <v>84</v>
      </c>
      <c r="B16" s="114" t="s">
        <v>85</v>
      </c>
      <c r="C16" s="193">
        <v>0.74909999999999999</v>
      </c>
      <c r="D16" s="116">
        <v>8.8491717523975666E-2</v>
      </c>
      <c r="E16" s="193">
        <v>0.22920000000000001</v>
      </c>
      <c r="F16" s="116">
        <f t="shared" si="0"/>
        <v>-0.69403283940728877</v>
      </c>
      <c r="G16" s="193">
        <v>0.24660000000000001</v>
      </c>
      <c r="H16" s="116">
        <f t="shared" si="0"/>
        <v>7.5916230366492199E-2</v>
      </c>
      <c r="I16" s="193">
        <v>0.88819999999999988</v>
      </c>
      <c r="J16" s="116">
        <f t="shared" si="0"/>
        <v>2.6017842660178419</v>
      </c>
      <c r="K16" s="193">
        <v>0.54079999999999995</v>
      </c>
      <c r="L16" s="116">
        <f t="shared" si="0"/>
        <v>-0.39112812429632959</v>
      </c>
      <c r="M16" s="193">
        <v>1.26</v>
      </c>
      <c r="N16" s="116">
        <f>IFERROR(M16/K16-1,"-")</f>
        <v>1.329881656804734</v>
      </c>
      <c r="O16" s="116">
        <f>IFERROR(M16/C16-1,"-")</f>
        <v>0.68201842210652797</v>
      </c>
    </row>
    <row r="17" spans="1:30" x14ac:dyDescent="0.25">
      <c r="A17" s="1" t="s">
        <v>86</v>
      </c>
      <c r="B17" s="114" t="s">
        <v>87</v>
      </c>
      <c r="C17" s="193">
        <v>0.55259999999999998</v>
      </c>
      <c r="D17" s="116">
        <v>6.8445475638051034E-2</v>
      </c>
      <c r="E17" s="193">
        <v>0.1744</v>
      </c>
      <c r="F17" s="116">
        <f t="shared" si="0"/>
        <v>-0.68440101339124138</v>
      </c>
      <c r="G17" s="193">
        <v>0.36749999999999999</v>
      </c>
      <c r="H17" s="116">
        <f t="shared" si="0"/>
        <v>1.1072247706422016</v>
      </c>
      <c r="I17" s="193">
        <v>0.54430000000000001</v>
      </c>
      <c r="J17" s="116">
        <f t="shared" si="0"/>
        <v>0.4810884353741498</v>
      </c>
      <c r="K17" s="193">
        <v>0.52170000000000005</v>
      </c>
      <c r="L17" s="116">
        <f t="shared" si="0"/>
        <v>-4.1521219915487739E-2</v>
      </c>
      <c r="M17" s="193">
        <v>0.63280000000000003</v>
      </c>
      <c r="N17" s="116">
        <f t="shared" ref="N17:N20" si="3">IFERROR(M17/K17-1,"-")</f>
        <v>0.21295763848955329</v>
      </c>
      <c r="O17" s="116">
        <f t="shared" ref="O17:O20" si="4">IFERROR(M17/C17-1,"-")</f>
        <v>0.14513210278682598</v>
      </c>
    </row>
    <row r="18" spans="1:30" x14ac:dyDescent="0.25">
      <c r="A18" s="1" t="s">
        <v>88</v>
      </c>
      <c r="B18" s="114" t="s">
        <v>89</v>
      </c>
      <c r="C18" s="193">
        <v>0.58420000000000005</v>
      </c>
      <c r="D18" s="116">
        <v>-5.6524547803617486E-2</v>
      </c>
      <c r="E18" s="193">
        <v>0.1298</v>
      </c>
      <c r="F18" s="116">
        <f t="shared" si="0"/>
        <v>-0.77781581650119824</v>
      </c>
      <c r="G18" s="193">
        <v>0.56200000000000006</v>
      </c>
      <c r="H18" s="116">
        <f t="shared" si="0"/>
        <v>3.3297380585516185</v>
      </c>
      <c r="I18" s="193">
        <v>0.68049999999999999</v>
      </c>
      <c r="J18" s="116">
        <f t="shared" si="0"/>
        <v>0.21085409252669018</v>
      </c>
      <c r="K18" s="193">
        <v>0.77760000000000007</v>
      </c>
      <c r="L18" s="116">
        <f t="shared" si="0"/>
        <v>0.14268919911829547</v>
      </c>
      <c r="M18" s="193">
        <v>1.0205</v>
      </c>
      <c r="N18" s="116">
        <f t="shared" si="3"/>
        <v>0.31237139917695456</v>
      </c>
      <c r="O18" s="116">
        <f t="shared" si="4"/>
        <v>0.74683327627524809</v>
      </c>
      <c r="AC18" s="194"/>
    </row>
    <row r="19" spans="1:30" x14ac:dyDescent="0.25">
      <c r="A19" s="1" t="s">
        <v>90</v>
      </c>
      <c r="B19" s="114" t="s">
        <v>91</v>
      </c>
      <c r="C19" s="193">
        <v>0.52610000000000001</v>
      </c>
      <c r="D19" s="116">
        <v>-7.0494699646643233E-2</v>
      </c>
      <c r="E19" s="193">
        <v>0.1321</v>
      </c>
      <c r="F19" s="116">
        <f t="shared" si="0"/>
        <v>-0.74890705189127549</v>
      </c>
      <c r="G19" s="193">
        <v>0.58889999999999998</v>
      </c>
      <c r="H19" s="116">
        <f t="shared" si="0"/>
        <v>3.4579863739591215</v>
      </c>
      <c r="I19" s="193">
        <v>0.70840000000000003</v>
      </c>
      <c r="J19" s="116">
        <f t="shared" si="0"/>
        <v>0.20292069960944148</v>
      </c>
      <c r="K19" s="193">
        <v>0.54949999999999999</v>
      </c>
      <c r="L19" s="116">
        <f t="shared" si="0"/>
        <v>-0.22430830039525695</v>
      </c>
      <c r="M19" s="193" t="s">
        <v>231</v>
      </c>
      <c r="N19" s="116" t="str">
        <f t="shared" si="3"/>
        <v>-</v>
      </c>
      <c r="O19" s="116" t="str">
        <f t="shared" si="4"/>
        <v>-</v>
      </c>
      <c r="AC19" s="194"/>
      <c r="AD19" s="194"/>
    </row>
    <row r="20" spans="1:30" x14ac:dyDescent="0.25">
      <c r="A20" s="1" t="s">
        <v>92</v>
      </c>
      <c r="B20" s="114" t="s">
        <v>93</v>
      </c>
      <c r="C20" s="193">
        <v>0.52049999999999996</v>
      </c>
      <c r="D20" s="116">
        <v>-1.4017806402727873E-2</v>
      </c>
      <c r="E20" s="193">
        <v>0.5464</v>
      </c>
      <c r="F20" s="116">
        <f t="shared" si="0"/>
        <v>4.9759846301633104E-2</v>
      </c>
      <c r="G20" s="193">
        <v>0.40850000000000003</v>
      </c>
      <c r="H20" s="116">
        <f t="shared" si="0"/>
        <v>-0.25237920937042457</v>
      </c>
      <c r="I20" s="193">
        <v>0.65639999999999998</v>
      </c>
      <c r="J20" s="116">
        <f t="shared" si="0"/>
        <v>0.60685434516523862</v>
      </c>
      <c r="K20" s="193">
        <v>0.50659999999999994</v>
      </c>
      <c r="L20" s="116">
        <f t="shared" si="0"/>
        <v>-0.22821450335161497</v>
      </c>
      <c r="M20" s="193" t="s">
        <v>231</v>
      </c>
      <c r="N20" s="116" t="str">
        <f t="shared" si="3"/>
        <v>-</v>
      </c>
      <c r="O20" s="116" t="str">
        <f t="shared" si="4"/>
        <v>-</v>
      </c>
      <c r="P20" s="122"/>
    </row>
    <row r="21" spans="1:30" ht="15.75" x14ac:dyDescent="0.25">
      <c r="A21" s="1" t="s">
        <v>0</v>
      </c>
      <c r="B21" s="117" t="s">
        <v>30</v>
      </c>
      <c r="C21" s="195">
        <v>0.56176365655817706</v>
      </c>
      <c r="D21" s="119">
        <v>-5.8907376813473689E-2</v>
      </c>
      <c r="E21" s="195">
        <v>0.31148476369141237</v>
      </c>
      <c r="F21" s="119">
        <f t="shared" si="0"/>
        <v>-0.44552346871311965</v>
      </c>
      <c r="G21" s="195">
        <v>0.28621210694206145</v>
      </c>
      <c r="H21" s="119">
        <f t="shared" si="0"/>
        <v>-8.1136092982026287E-2</v>
      </c>
      <c r="I21" s="195">
        <v>0.60938004840462912</v>
      </c>
      <c r="J21" s="119">
        <f t="shared" si="0"/>
        <v>1.1291204446777203</v>
      </c>
      <c r="K21" s="195">
        <v>0.6452598187198163</v>
      </c>
      <c r="L21" s="119">
        <f t="shared" si="0"/>
        <v>5.8879135293518736E-2</v>
      </c>
      <c r="M21" s="195" t="s">
        <v>231</v>
      </c>
      <c r="N21" s="119" t="s">
        <v>231</v>
      </c>
      <c r="O21" s="119" t="s">
        <v>231</v>
      </c>
      <c r="P21" s="307"/>
    </row>
    <row r="22" spans="1:30" ht="6" customHeight="1" x14ac:dyDescent="0.25">
      <c r="P22" s="307"/>
    </row>
    <row r="23" spans="1:30" x14ac:dyDescent="0.25">
      <c r="B23" s="105" t="s">
        <v>55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96"/>
      <c r="P23" s="307"/>
    </row>
    <row r="24" spans="1:30" x14ac:dyDescent="0.25">
      <c r="C24" s="197"/>
      <c r="K24" s="197"/>
      <c r="M24" s="197"/>
      <c r="N24" s="116"/>
      <c r="O24" s="197"/>
      <c r="P24" s="307"/>
    </row>
    <row r="26" spans="1:30" ht="21.75" customHeight="1" thickBot="1" x14ac:dyDescent="0.3">
      <c r="B26" s="267" t="s">
        <v>310</v>
      </c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Q26" s="1" t="s">
        <v>155</v>
      </c>
    </row>
    <row r="27" spans="1:30" ht="10.5" customHeight="1" thickBot="1" x14ac:dyDescent="0.3">
      <c r="B27" s="106"/>
      <c r="C27" s="107"/>
      <c r="D27" s="106"/>
      <c r="E27" s="106"/>
      <c r="F27" s="106"/>
      <c r="G27" s="106"/>
      <c r="H27" s="106"/>
      <c r="I27" s="106"/>
      <c r="J27" s="106"/>
      <c r="K27" s="106"/>
      <c r="L27" s="106"/>
      <c r="M27" s="4"/>
      <c r="N27" s="4"/>
      <c r="Q27" s="1" t="s">
        <v>156</v>
      </c>
    </row>
    <row r="28" spans="1:30" ht="22.5" thickTop="1" thickBot="1" x14ac:dyDescent="0.3">
      <c r="B28" s="109"/>
      <c r="C28" s="292" t="s">
        <v>60</v>
      </c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4"/>
    </row>
    <row r="29" spans="1:30" ht="22.5" thickTop="1" thickBot="1" x14ac:dyDescent="0.3">
      <c r="B29" s="109"/>
      <c r="C29" s="295">
        <v>2019</v>
      </c>
      <c r="D29" s="296"/>
      <c r="E29" s="297" t="s">
        <v>286</v>
      </c>
      <c r="F29" s="296"/>
      <c r="G29" s="297" t="s">
        <v>287</v>
      </c>
      <c r="H29" s="296"/>
      <c r="I29" s="297" t="s">
        <v>288</v>
      </c>
      <c r="J29" s="296"/>
      <c r="K29" s="297">
        <v>2023</v>
      </c>
      <c r="L29" s="296"/>
      <c r="M29" s="297">
        <v>2024</v>
      </c>
      <c r="N29" s="298"/>
      <c r="O29" s="299"/>
    </row>
    <row r="30" spans="1:30" ht="16.5" thickTop="1" thickBot="1" x14ac:dyDescent="0.3">
      <c r="B30" s="85"/>
      <c r="C30" s="111" t="s">
        <v>69</v>
      </c>
      <c r="D30" s="112" t="str">
        <f>CONCATENATE("var ",RIGHT(C29,2),"/",RIGHT(C29-1,2))</f>
        <v>var 19/18</v>
      </c>
      <c r="E30" s="113" t="s">
        <v>69</v>
      </c>
      <c r="F30" s="112" t="str">
        <f>CONCATENATE("var ",RIGHT(E29,2),"/",RIGHT(C29,2))</f>
        <v>var 20/19</v>
      </c>
      <c r="G30" s="113" t="s">
        <v>69</v>
      </c>
      <c r="H30" s="112" t="str">
        <f>CONCATENATE("var ",RIGHT(G29,2),"/",RIGHT(E29,2))</f>
        <v>var 21/20</v>
      </c>
      <c r="I30" s="113" t="s">
        <v>69</v>
      </c>
      <c r="J30" s="112" t="str">
        <f>CONCATENATE("var ",RIGHT(I29,2),"/",RIGHT(G29,2))</f>
        <v>var 22/21</v>
      </c>
      <c r="K30" s="113" t="s">
        <v>69</v>
      </c>
      <c r="L30" s="112" t="str">
        <f>CONCATENATE("var ",RIGHT(K29,2),"/",RIGHT(I29,2))</f>
        <v>var 23/22</v>
      </c>
      <c r="M30" s="113" t="s">
        <v>69</v>
      </c>
      <c r="N30" s="112" t="str">
        <f>CONCATENATE("var ",RIGHT(M29,2),"/",RIGHT(K29,2))</f>
        <v>var 24/23</v>
      </c>
      <c r="O30" s="112" t="str">
        <f>CONCATENATE("var ",RIGHT(M29,2),"/",RIGHT(C29,2))</f>
        <v>var 24/19</v>
      </c>
    </row>
    <row r="31" spans="1:30" x14ac:dyDescent="0.25">
      <c r="B31" s="114" t="s">
        <v>71</v>
      </c>
      <c r="C31" s="193">
        <v>0.50960000000000005</v>
      </c>
      <c r="D31" s="116"/>
      <c r="E31" s="193">
        <v>0.49670000000000003</v>
      </c>
      <c r="F31" s="116">
        <f t="shared" ref="F31:J43" si="5">IFERROR(E31/C31-1,"-")</f>
        <v>-2.531397174254324E-2</v>
      </c>
      <c r="G31" s="193">
        <v>0.13550000000000001</v>
      </c>
      <c r="H31" s="116">
        <f t="shared" si="5"/>
        <v>-0.7271995168109523</v>
      </c>
      <c r="I31" s="193">
        <v>0.44159999999999999</v>
      </c>
      <c r="J31" s="116">
        <f t="shared" si="5"/>
        <v>2.2590405904059039</v>
      </c>
      <c r="K31" s="193">
        <v>0.96609999999999996</v>
      </c>
      <c r="L31" s="116">
        <f t="shared" ref="L31:L43" si="6">IFERROR(K31/I31-1,"-")</f>
        <v>1.1877264492753623</v>
      </c>
      <c r="M31" s="193">
        <v>0.58020000000000005</v>
      </c>
      <c r="N31" s="116">
        <f t="shared" ref="N31:N39" si="7">IFERROR(M31/K31-1,"-")</f>
        <v>-0.39944105165096777</v>
      </c>
      <c r="O31" s="116">
        <f>IFERROR(M31/C31-1,"-")</f>
        <v>0.1385400313971743</v>
      </c>
    </row>
    <row r="32" spans="1:30" x14ac:dyDescent="0.25">
      <c r="B32" s="114" t="s">
        <v>73</v>
      </c>
      <c r="C32" s="193">
        <v>0.58590000000000009</v>
      </c>
      <c r="D32" s="116"/>
      <c r="E32" s="193">
        <v>0.54100000000000004</v>
      </c>
      <c r="F32" s="116">
        <f t="shared" si="5"/>
        <v>-7.6634237924560589E-2</v>
      </c>
      <c r="G32" s="193">
        <v>0.1497</v>
      </c>
      <c r="H32" s="116">
        <f t="shared" si="5"/>
        <v>-0.72329020332717198</v>
      </c>
      <c r="I32" s="193">
        <v>0.4879</v>
      </c>
      <c r="J32" s="116">
        <f t="shared" si="5"/>
        <v>2.2591850367401469</v>
      </c>
      <c r="K32" s="193">
        <v>1.0339</v>
      </c>
      <c r="L32" s="116">
        <f t="shared" si="6"/>
        <v>1.1190817790530847</v>
      </c>
      <c r="M32" s="193">
        <v>1.1691</v>
      </c>
      <c r="N32" s="116">
        <f t="shared" si="7"/>
        <v>0.13076699874262498</v>
      </c>
      <c r="O32" s="116">
        <f t="shared" ref="O32:O39" si="8">IFERROR(M32/C32-1,"-")</f>
        <v>0.99539170506912411</v>
      </c>
    </row>
    <row r="33" spans="2:17" x14ac:dyDescent="0.25">
      <c r="B33" s="114" t="s">
        <v>75</v>
      </c>
      <c r="C33" s="193">
        <v>0.50619999999999998</v>
      </c>
      <c r="D33" s="116"/>
      <c r="E33" s="193">
        <v>0.15640000000000001</v>
      </c>
      <c r="F33" s="116">
        <f t="shared" si="5"/>
        <v>-0.69103121295930459</v>
      </c>
      <c r="G33" s="193">
        <v>0.20149999999999998</v>
      </c>
      <c r="H33" s="116">
        <f t="shared" si="5"/>
        <v>0.2883631713554986</v>
      </c>
      <c r="I33" s="193">
        <v>0.53369999999999995</v>
      </c>
      <c r="J33" s="116">
        <f t="shared" si="5"/>
        <v>1.64863523573201</v>
      </c>
      <c r="K33" s="193">
        <v>0.85769999999999991</v>
      </c>
      <c r="L33" s="116">
        <f t="shared" si="6"/>
        <v>0.60708263069139967</v>
      </c>
      <c r="M33" s="193">
        <v>0.97239999999999993</v>
      </c>
      <c r="N33" s="116">
        <f t="shared" si="7"/>
        <v>0.13372974233414947</v>
      </c>
      <c r="O33" s="116">
        <f t="shared" si="8"/>
        <v>0.92097984986171477</v>
      </c>
    </row>
    <row r="34" spans="2:17" x14ac:dyDescent="0.25">
      <c r="B34" s="114" t="s">
        <v>77</v>
      </c>
      <c r="C34" s="193">
        <v>0.61870000000000003</v>
      </c>
      <c r="D34" s="116"/>
      <c r="E34" s="193">
        <v>0</v>
      </c>
      <c r="F34" s="116">
        <f t="shared" si="5"/>
        <v>-1</v>
      </c>
      <c r="G34" s="193">
        <v>0.28210000000000002</v>
      </c>
      <c r="H34" s="116" t="str">
        <f t="shared" si="5"/>
        <v>-</v>
      </c>
      <c r="I34" s="193">
        <v>0.60509999999999997</v>
      </c>
      <c r="J34" s="116">
        <f t="shared" si="5"/>
        <v>1.1449840482098543</v>
      </c>
      <c r="K34" s="193">
        <v>0.55969999999999998</v>
      </c>
      <c r="L34" s="116">
        <f t="shared" si="6"/>
        <v>-7.5028920839530611E-2</v>
      </c>
      <c r="M34" s="193">
        <v>0.97870000000000001</v>
      </c>
      <c r="N34" s="116">
        <f t="shared" si="7"/>
        <v>0.74861532964087907</v>
      </c>
      <c r="O34" s="116">
        <f t="shared" si="8"/>
        <v>0.58186520122838203</v>
      </c>
    </row>
    <row r="35" spans="2:17" x14ac:dyDescent="0.25">
      <c r="B35" s="114" t="s">
        <v>79</v>
      </c>
      <c r="C35" s="193">
        <v>0.44740000000000002</v>
      </c>
      <c r="D35" s="116"/>
      <c r="E35" s="193">
        <v>0</v>
      </c>
      <c r="F35" s="116">
        <f t="shared" si="5"/>
        <v>-1</v>
      </c>
      <c r="G35" s="193">
        <v>0.37670000000000003</v>
      </c>
      <c r="H35" s="116" t="str">
        <f t="shared" si="5"/>
        <v>-</v>
      </c>
      <c r="I35" s="193">
        <v>0.54820000000000002</v>
      </c>
      <c r="J35" s="116">
        <f t="shared" si="5"/>
        <v>0.4552694451818422</v>
      </c>
      <c r="K35" s="193">
        <v>0.33560000000000001</v>
      </c>
      <c r="L35" s="116">
        <f t="shared" si="6"/>
        <v>-0.3878146661802262</v>
      </c>
      <c r="M35" s="193">
        <v>0.95189999999999997</v>
      </c>
      <c r="N35" s="116">
        <f t="shared" si="7"/>
        <v>1.8364123957091776</v>
      </c>
      <c r="O35" s="116">
        <f t="shared" si="8"/>
        <v>1.1276262852033971</v>
      </c>
    </row>
    <row r="36" spans="2:17" x14ac:dyDescent="0.25">
      <c r="B36" s="114" t="s">
        <v>81</v>
      </c>
      <c r="C36" s="193">
        <v>0.5121</v>
      </c>
      <c r="D36" s="116"/>
      <c r="E36" s="193">
        <v>0</v>
      </c>
      <c r="F36" s="116">
        <f t="shared" si="5"/>
        <v>-1</v>
      </c>
      <c r="G36" s="193">
        <v>0.153</v>
      </c>
      <c r="H36" s="116" t="str">
        <f t="shared" si="5"/>
        <v>-</v>
      </c>
      <c r="I36" s="193">
        <v>0.41840000000000005</v>
      </c>
      <c r="J36" s="116">
        <f t="shared" si="5"/>
        <v>1.7346405228758175</v>
      </c>
      <c r="K36" s="193">
        <v>0.54220000000000002</v>
      </c>
      <c r="L36" s="116">
        <f t="shared" si="6"/>
        <v>0.29588910133843194</v>
      </c>
      <c r="M36" s="193">
        <v>0.56200000000000006</v>
      </c>
      <c r="N36" s="116">
        <f t="shared" si="7"/>
        <v>3.6517890077462312E-2</v>
      </c>
      <c r="O36" s="116">
        <f t="shared" si="8"/>
        <v>9.744190587775825E-2</v>
      </c>
    </row>
    <row r="37" spans="2:17" x14ac:dyDescent="0.25">
      <c r="B37" s="114" t="s">
        <v>83</v>
      </c>
      <c r="C37" s="193">
        <v>0.63759999999999994</v>
      </c>
      <c r="D37" s="116"/>
      <c r="E37" s="193">
        <v>0</v>
      </c>
      <c r="F37" s="116">
        <f t="shared" si="5"/>
        <v>-1</v>
      </c>
      <c r="G37" s="193">
        <v>5.1100000000000007E-2</v>
      </c>
      <c r="H37" s="116" t="str">
        <f t="shared" si="5"/>
        <v>-</v>
      </c>
      <c r="I37" s="193">
        <v>1.0985</v>
      </c>
      <c r="J37" s="116">
        <f t="shared" si="5"/>
        <v>20.497064579256357</v>
      </c>
      <c r="K37" s="193">
        <v>1.1444000000000001</v>
      </c>
      <c r="L37" s="116">
        <f t="shared" si="6"/>
        <v>4.1784251251706817E-2</v>
      </c>
      <c r="M37" s="193">
        <v>0.71239999999999992</v>
      </c>
      <c r="N37" s="116">
        <f t="shared" si="7"/>
        <v>-0.37749038797623224</v>
      </c>
      <c r="O37" s="116">
        <f t="shared" si="8"/>
        <v>0.11731493099121715</v>
      </c>
    </row>
    <row r="38" spans="2:17" x14ac:dyDescent="0.25">
      <c r="B38" s="114" t="s">
        <v>85</v>
      </c>
      <c r="C38" s="193">
        <v>0.75309999999999999</v>
      </c>
      <c r="D38" s="116"/>
      <c r="E38" s="193">
        <v>0.28089999999999998</v>
      </c>
      <c r="F38" s="116">
        <f t="shared" si="5"/>
        <v>-0.6270083654229186</v>
      </c>
      <c r="G38" s="193">
        <v>0.28570000000000001</v>
      </c>
      <c r="H38" s="116">
        <f t="shared" si="5"/>
        <v>1.7087931648273491E-2</v>
      </c>
      <c r="I38" s="193">
        <v>0.99390000000000001</v>
      </c>
      <c r="J38" s="116">
        <f t="shared" si="5"/>
        <v>2.4788239411970596</v>
      </c>
      <c r="K38" s="193">
        <v>0.58109999999999995</v>
      </c>
      <c r="L38" s="116">
        <f t="shared" si="6"/>
        <v>-0.41533353456082112</v>
      </c>
      <c r="M38" s="193">
        <v>1.3337000000000001</v>
      </c>
      <c r="N38" s="116">
        <f t="shared" si="7"/>
        <v>1.2951299260024096</v>
      </c>
      <c r="O38" s="116">
        <f t="shared" si="8"/>
        <v>0.77094675341920071</v>
      </c>
    </row>
    <row r="39" spans="2:17" x14ac:dyDescent="0.25">
      <c r="B39" s="114" t="s">
        <v>87</v>
      </c>
      <c r="C39" s="193">
        <v>0.54930000000000001</v>
      </c>
      <c r="D39" s="116"/>
      <c r="E39" s="193">
        <v>0.20949999999999999</v>
      </c>
      <c r="F39" s="116">
        <f t="shared" si="5"/>
        <v>-0.61860549790642638</v>
      </c>
      <c r="G39" s="193">
        <v>0.37060000000000004</v>
      </c>
      <c r="H39" s="116">
        <f t="shared" si="5"/>
        <v>0.76897374701670662</v>
      </c>
      <c r="I39" s="193">
        <v>0.61980000000000002</v>
      </c>
      <c r="J39" s="116">
        <f t="shared" si="5"/>
        <v>0.67242309767943853</v>
      </c>
      <c r="K39" s="193">
        <v>0.59279999999999999</v>
      </c>
      <c r="L39" s="116">
        <f t="shared" si="6"/>
        <v>-4.3562439496611871E-2</v>
      </c>
      <c r="M39" s="193">
        <v>0.5867</v>
      </c>
      <c r="N39" s="116">
        <f t="shared" si="7"/>
        <v>-1.0290148448043213E-2</v>
      </c>
      <c r="O39" s="116">
        <f t="shared" si="8"/>
        <v>6.8086655743673674E-2</v>
      </c>
    </row>
    <row r="40" spans="2:17" x14ac:dyDescent="0.25">
      <c r="B40" s="114" t="s">
        <v>89</v>
      </c>
      <c r="C40" s="193">
        <v>0.58889999999999998</v>
      </c>
      <c r="D40" s="116"/>
      <c r="E40" s="193">
        <v>0.15590000000000001</v>
      </c>
      <c r="F40" s="116">
        <f t="shared" si="5"/>
        <v>-0.73526914586517234</v>
      </c>
      <c r="G40" s="193">
        <v>0.54320000000000002</v>
      </c>
      <c r="H40" s="116">
        <f t="shared" si="5"/>
        <v>2.4842847979474021</v>
      </c>
      <c r="I40" s="193">
        <v>0.75599999999999989</v>
      </c>
      <c r="J40" s="116">
        <f t="shared" si="5"/>
        <v>0.39175257731958735</v>
      </c>
      <c r="K40" s="193">
        <v>0.88049999999999995</v>
      </c>
      <c r="L40" s="116">
        <f t="shared" si="6"/>
        <v>0.16468253968253976</v>
      </c>
      <c r="M40" s="193">
        <v>1.0493999999999999</v>
      </c>
      <c r="N40" s="116">
        <f>IFERROR(M40/K40-1,"-")</f>
        <v>0.19182282793867111</v>
      </c>
      <c r="O40" s="116">
        <f>IFERROR(M40/C40-1,"-")</f>
        <v>0.78196637799286783</v>
      </c>
    </row>
    <row r="41" spans="2:17" x14ac:dyDescent="0.25">
      <c r="B41" s="114" t="s">
        <v>91</v>
      </c>
      <c r="C41" s="193">
        <v>0.52239999999999998</v>
      </c>
      <c r="D41" s="116"/>
      <c r="E41" s="193">
        <v>0.15710000000000002</v>
      </c>
      <c r="F41" s="116">
        <f t="shared" si="5"/>
        <v>-0.69927258805513004</v>
      </c>
      <c r="G41" s="193">
        <v>0.55179999999999996</v>
      </c>
      <c r="H41" s="116">
        <f t="shared" si="5"/>
        <v>2.5124124761298527</v>
      </c>
      <c r="I41" s="193">
        <v>0.79949999999999999</v>
      </c>
      <c r="J41" s="116">
        <f t="shared" si="5"/>
        <v>0.44889452700253729</v>
      </c>
      <c r="K41" s="193">
        <v>0.61299999999999999</v>
      </c>
      <c r="L41" s="116">
        <f t="shared" si="6"/>
        <v>-0.23327079424640396</v>
      </c>
      <c r="M41" s="193" t="s">
        <v>231</v>
      </c>
      <c r="N41" s="116" t="str">
        <f>IFERROR(M41/K41-1,"-")</f>
        <v>-</v>
      </c>
      <c r="O41" s="116" t="str">
        <f>IFERROR(M41/C41-1,"-")</f>
        <v>-</v>
      </c>
    </row>
    <row r="42" spans="2:17" x14ac:dyDescent="0.25">
      <c r="B42" s="114" t="s">
        <v>93</v>
      </c>
      <c r="C42" s="193">
        <v>0.51929999999999998</v>
      </c>
      <c r="D42" s="116"/>
      <c r="E42" s="193">
        <v>0.66959999999999997</v>
      </c>
      <c r="F42" s="116">
        <f t="shared" si="5"/>
        <v>0.28942807625649913</v>
      </c>
      <c r="G42" s="193">
        <v>0.36570000000000003</v>
      </c>
      <c r="H42" s="116">
        <f t="shared" si="5"/>
        <v>-0.45385304659498205</v>
      </c>
      <c r="I42" s="193">
        <v>0.73360000000000003</v>
      </c>
      <c r="J42" s="116">
        <f t="shared" si="5"/>
        <v>1.0060158599945308</v>
      </c>
      <c r="K42" s="193">
        <v>0.55149999999999999</v>
      </c>
      <c r="L42" s="116">
        <f t="shared" si="6"/>
        <v>-0.24822791712104697</v>
      </c>
      <c r="M42" s="193" t="s">
        <v>231</v>
      </c>
      <c r="N42" s="116" t="str">
        <f>IFERROR(M42/K42-1,"-")</f>
        <v>-</v>
      </c>
      <c r="O42" s="116" t="str">
        <f>IFERROR(M42/C42-1,"-")</f>
        <v>-</v>
      </c>
    </row>
    <row r="43" spans="2:17" ht="15.75" x14ac:dyDescent="0.25">
      <c r="B43" s="117" t="s">
        <v>30</v>
      </c>
      <c r="C43" s="195">
        <v>0.56247314329506115</v>
      </c>
      <c r="D43" s="119"/>
      <c r="E43" s="198">
        <v>0.34528128719544549</v>
      </c>
      <c r="F43" s="119">
        <f t="shared" si="5"/>
        <v>-0.38613729151096832</v>
      </c>
      <c r="G43" s="198">
        <v>0.2986165645236753</v>
      </c>
      <c r="H43" s="119">
        <f t="shared" si="5"/>
        <v>-0.13514987461615824</v>
      </c>
      <c r="I43" s="195">
        <v>0.6718152990501054</v>
      </c>
      <c r="J43" s="119">
        <f t="shared" si="5"/>
        <v>1.2497589848095707</v>
      </c>
      <c r="K43" s="195">
        <v>0.72280421765821778</v>
      </c>
      <c r="L43" s="119">
        <f t="shared" si="6"/>
        <v>7.5897227526980693E-2</v>
      </c>
      <c r="M43" s="195" t="s">
        <v>231</v>
      </c>
      <c r="N43" s="119" t="s">
        <v>231</v>
      </c>
      <c r="O43" s="119" t="s">
        <v>231</v>
      </c>
    </row>
    <row r="44" spans="2:17" ht="6" customHeight="1" x14ac:dyDescent="0.25"/>
    <row r="45" spans="2:17" x14ac:dyDescent="0.25">
      <c r="B45" s="105" t="s">
        <v>55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</row>
    <row r="46" spans="2:17" x14ac:dyDescent="0.25">
      <c r="C46" s="197"/>
      <c r="K46" s="197"/>
      <c r="L46" s="197"/>
    </row>
    <row r="48" spans="2:17" ht="21.75" customHeight="1" thickBot="1" x14ac:dyDescent="0.3">
      <c r="B48" s="267" t="s">
        <v>311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Q48" s="1" t="s">
        <v>157</v>
      </c>
    </row>
    <row r="49" spans="2:17" ht="10.5" customHeight="1" thickBot="1" x14ac:dyDescent="0.3">
      <c r="B49" s="106"/>
      <c r="C49" s="107"/>
      <c r="D49" s="106"/>
      <c r="E49" s="106"/>
      <c r="F49" s="106"/>
      <c r="G49" s="106"/>
      <c r="H49" s="106"/>
      <c r="I49" s="106"/>
      <c r="J49" s="106"/>
      <c r="K49" s="106"/>
      <c r="L49" s="106"/>
      <c r="M49" s="4"/>
      <c r="N49" s="4"/>
      <c r="Q49" s="1" t="s">
        <v>158</v>
      </c>
    </row>
    <row r="50" spans="2:17" ht="22.5" thickTop="1" thickBot="1" x14ac:dyDescent="0.3">
      <c r="B50" s="109"/>
      <c r="C50" s="292" t="s">
        <v>61</v>
      </c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4"/>
    </row>
    <row r="51" spans="2:17" ht="22.5" thickTop="1" thickBot="1" x14ac:dyDescent="0.3">
      <c r="B51" s="109"/>
      <c r="C51" s="295">
        <v>2019</v>
      </c>
      <c r="D51" s="296"/>
      <c r="E51" s="297" t="s">
        <v>286</v>
      </c>
      <c r="F51" s="296"/>
      <c r="G51" s="297" t="s">
        <v>287</v>
      </c>
      <c r="H51" s="296"/>
      <c r="I51" s="297" t="s">
        <v>288</v>
      </c>
      <c r="J51" s="296"/>
      <c r="K51" s="297">
        <v>2023</v>
      </c>
      <c r="L51" s="296"/>
      <c r="M51" s="297">
        <v>2024</v>
      </c>
      <c r="N51" s="298"/>
      <c r="O51" s="299"/>
    </row>
    <row r="52" spans="2:17" ht="16.5" thickTop="1" thickBot="1" x14ac:dyDescent="0.3">
      <c r="B52" s="85"/>
      <c r="C52" s="111" t="s">
        <v>69</v>
      </c>
      <c r="D52" s="112" t="str">
        <f>CONCATENATE("var ",RIGHT(C51,2),"/",RIGHT(C51-1,2))</f>
        <v>var 19/18</v>
      </c>
      <c r="E52" s="113" t="s">
        <v>69</v>
      </c>
      <c r="F52" s="112" t="str">
        <f>CONCATENATE("var ",RIGHT(E51,2),"/",RIGHT(C51,2))</f>
        <v>var 20/19</v>
      </c>
      <c r="G52" s="113" t="s">
        <v>69</v>
      </c>
      <c r="H52" s="112" t="str">
        <f>CONCATENATE("var ",RIGHT(G51,2),"/",RIGHT(E51,2))</f>
        <v>var 21/20</v>
      </c>
      <c r="I52" s="113" t="s">
        <v>69</v>
      </c>
      <c r="J52" s="112" t="str">
        <f>CONCATENATE("var ",RIGHT(I51,2),"/",RIGHT(G51,2))</f>
        <v>var 22/21</v>
      </c>
      <c r="K52" s="113" t="s">
        <v>69</v>
      </c>
      <c r="L52" s="112" t="str">
        <f>CONCATENATE("var ",RIGHT(K51,2),"/",RIGHT(I51,2))</f>
        <v>var 23/22</v>
      </c>
      <c r="M52" s="113" t="s">
        <v>69</v>
      </c>
      <c r="N52" s="112" t="str">
        <f>CONCATENATE("var ",RIGHT(M51,2),"/",RIGHT(K51,2))</f>
        <v>var 24/23</v>
      </c>
      <c r="O52" s="112" t="str">
        <f>CONCATENATE("var ",RIGHT(M51,2),"/",RIGHT(C51,2))</f>
        <v>var 24/19</v>
      </c>
    </row>
    <row r="53" spans="2:17" x14ac:dyDescent="0.25">
      <c r="B53" s="114" t="s">
        <v>71</v>
      </c>
      <c r="C53" s="193">
        <v>0.49709999999999999</v>
      </c>
      <c r="D53" s="116"/>
      <c r="E53" s="193" t="s">
        <v>231</v>
      </c>
      <c r="F53" s="116" t="str">
        <f t="shared" ref="F53:J65" si="9">IFERROR(E53/C53-1,"-")</f>
        <v>-</v>
      </c>
      <c r="G53" s="193" t="s">
        <v>231</v>
      </c>
      <c r="H53" s="116" t="str">
        <f t="shared" si="9"/>
        <v>-</v>
      </c>
      <c r="I53" s="193">
        <v>0</v>
      </c>
      <c r="J53" s="116" t="str">
        <f t="shared" si="9"/>
        <v>-</v>
      </c>
      <c r="K53" s="193">
        <v>0</v>
      </c>
      <c r="L53" s="116" t="str">
        <f t="shared" ref="L53:L65" si="10">IFERROR(K53/I53-1,"-")</f>
        <v>-</v>
      </c>
      <c r="M53" s="193">
        <v>0</v>
      </c>
      <c r="N53" s="116" t="str">
        <f t="shared" ref="N53:N61" si="11">IFERROR(M53/K53-1,"-")</f>
        <v>-</v>
      </c>
      <c r="O53" s="116">
        <f>IFERROR(M53/C53-1,"-")</f>
        <v>-1</v>
      </c>
    </row>
    <row r="54" spans="2:17" x14ac:dyDescent="0.25">
      <c r="B54" s="114" t="s">
        <v>73</v>
      </c>
      <c r="C54" s="193">
        <v>0.57950000000000002</v>
      </c>
      <c r="D54" s="116"/>
      <c r="E54" s="193" t="s">
        <v>231</v>
      </c>
      <c r="F54" s="116" t="str">
        <f t="shared" si="9"/>
        <v>-</v>
      </c>
      <c r="G54" s="193" t="s">
        <v>231</v>
      </c>
      <c r="H54" s="116" t="str">
        <f t="shared" si="9"/>
        <v>-</v>
      </c>
      <c r="I54" s="193">
        <v>0</v>
      </c>
      <c r="J54" s="116" t="str">
        <f t="shared" si="9"/>
        <v>-</v>
      </c>
      <c r="K54" s="193">
        <v>0</v>
      </c>
      <c r="L54" s="116" t="str">
        <f t="shared" si="10"/>
        <v>-</v>
      </c>
      <c r="M54" s="193">
        <v>0</v>
      </c>
      <c r="N54" s="116" t="str">
        <f t="shared" si="11"/>
        <v>-</v>
      </c>
      <c r="O54" s="116">
        <f t="shared" ref="O54:O61" si="12">IFERROR(M54/C54-1,"-")</f>
        <v>-1</v>
      </c>
    </row>
    <row r="55" spans="2:17" x14ac:dyDescent="0.25">
      <c r="B55" s="114" t="s">
        <v>75</v>
      </c>
      <c r="C55" s="193">
        <v>0.49540000000000001</v>
      </c>
      <c r="D55" s="116"/>
      <c r="E55" s="193" t="s">
        <v>231</v>
      </c>
      <c r="F55" s="116" t="str">
        <f t="shared" si="9"/>
        <v>-</v>
      </c>
      <c r="G55" s="193" t="s">
        <v>231</v>
      </c>
      <c r="H55" s="116" t="str">
        <f t="shared" si="9"/>
        <v>-</v>
      </c>
      <c r="I55" s="193">
        <v>0</v>
      </c>
      <c r="J55" s="116" t="str">
        <f t="shared" si="9"/>
        <v>-</v>
      </c>
      <c r="K55" s="193">
        <v>0</v>
      </c>
      <c r="L55" s="116" t="str">
        <f t="shared" si="10"/>
        <v>-</v>
      </c>
      <c r="M55" s="193">
        <v>0</v>
      </c>
      <c r="N55" s="116" t="str">
        <f t="shared" si="11"/>
        <v>-</v>
      </c>
      <c r="O55" s="116">
        <f t="shared" si="12"/>
        <v>-1</v>
      </c>
    </row>
    <row r="56" spans="2:17" x14ac:dyDescent="0.25">
      <c r="B56" s="114" t="s">
        <v>77</v>
      </c>
      <c r="C56" s="193">
        <v>0.61659999999999993</v>
      </c>
      <c r="D56" s="116"/>
      <c r="E56" s="193" t="s">
        <v>231</v>
      </c>
      <c r="F56" s="116" t="str">
        <f t="shared" si="9"/>
        <v>-</v>
      </c>
      <c r="G56" s="193" t="s">
        <v>231</v>
      </c>
      <c r="H56" s="116" t="str">
        <f t="shared" si="9"/>
        <v>-</v>
      </c>
      <c r="I56" s="193">
        <v>0</v>
      </c>
      <c r="J56" s="116" t="str">
        <f t="shared" si="9"/>
        <v>-</v>
      </c>
      <c r="K56" s="193">
        <v>0</v>
      </c>
      <c r="L56" s="116" t="str">
        <f t="shared" si="10"/>
        <v>-</v>
      </c>
      <c r="M56" s="193">
        <v>0</v>
      </c>
      <c r="N56" s="116" t="str">
        <f t="shared" si="11"/>
        <v>-</v>
      </c>
      <c r="O56" s="116">
        <f t="shared" si="12"/>
        <v>-1</v>
      </c>
    </row>
    <row r="57" spans="2:17" x14ac:dyDescent="0.25">
      <c r="B57" s="114" t="s">
        <v>79</v>
      </c>
      <c r="C57" s="193">
        <v>0.44209999999999999</v>
      </c>
      <c r="D57" s="116"/>
      <c r="E57" s="193" t="s">
        <v>231</v>
      </c>
      <c r="F57" s="116" t="str">
        <f t="shared" si="9"/>
        <v>-</v>
      </c>
      <c r="G57" s="193" t="s">
        <v>231</v>
      </c>
      <c r="H57" s="116" t="str">
        <f t="shared" si="9"/>
        <v>-</v>
      </c>
      <c r="I57" s="193">
        <v>0</v>
      </c>
      <c r="J57" s="116" t="str">
        <f t="shared" si="9"/>
        <v>-</v>
      </c>
      <c r="K57" s="193">
        <v>0.33560000000000001</v>
      </c>
      <c r="L57" s="116" t="str">
        <f t="shared" si="10"/>
        <v>-</v>
      </c>
      <c r="M57" s="193">
        <v>0</v>
      </c>
      <c r="N57" s="116">
        <f t="shared" si="11"/>
        <v>-1</v>
      </c>
      <c r="O57" s="116">
        <f t="shared" si="12"/>
        <v>-1</v>
      </c>
    </row>
    <row r="58" spans="2:17" x14ac:dyDescent="0.25">
      <c r="B58" s="114" t="s">
        <v>81</v>
      </c>
      <c r="C58" s="193">
        <v>0.49399999999999999</v>
      </c>
      <c r="D58" s="116"/>
      <c r="E58" s="193" t="s">
        <v>231</v>
      </c>
      <c r="F58" s="116" t="str">
        <f t="shared" si="9"/>
        <v>-</v>
      </c>
      <c r="G58" s="193" t="s">
        <v>231</v>
      </c>
      <c r="H58" s="116" t="str">
        <f t="shared" si="9"/>
        <v>-</v>
      </c>
      <c r="I58" s="193">
        <v>0</v>
      </c>
      <c r="J58" s="116" t="str">
        <f t="shared" si="9"/>
        <v>-</v>
      </c>
      <c r="K58" s="193">
        <v>0.54220000000000002</v>
      </c>
      <c r="L58" s="116" t="str">
        <f t="shared" si="10"/>
        <v>-</v>
      </c>
      <c r="M58" s="193">
        <v>0</v>
      </c>
      <c r="N58" s="116">
        <f t="shared" si="11"/>
        <v>-1</v>
      </c>
      <c r="O58" s="116">
        <f t="shared" si="12"/>
        <v>-1</v>
      </c>
    </row>
    <row r="59" spans="2:17" x14ac:dyDescent="0.25">
      <c r="B59" s="114" t="s">
        <v>83</v>
      </c>
      <c r="C59" s="193">
        <v>0.63180000000000003</v>
      </c>
      <c r="D59" s="116"/>
      <c r="E59" s="193" t="s">
        <v>231</v>
      </c>
      <c r="F59" s="116" t="str">
        <f t="shared" si="9"/>
        <v>-</v>
      </c>
      <c r="G59" s="193" t="s">
        <v>231</v>
      </c>
      <c r="H59" s="116" t="str">
        <f t="shared" si="9"/>
        <v>-</v>
      </c>
      <c r="I59" s="193">
        <v>0</v>
      </c>
      <c r="J59" s="116" t="str">
        <f t="shared" si="9"/>
        <v>-</v>
      </c>
      <c r="K59" s="193">
        <v>1.1444000000000001</v>
      </c>
      <c r="L59" s="116" t="str">
        <f t="shared" si="10"/>
        <v>-</v>
      </c>
      <c r="M59" s="193">
        <v>0</v>
      </c>
      <c r="N59" s="116">
        <f t="shared" si="11"/>
        <v>-1</v>
      </c>
      <c r="O59" s="116">
        <f t="shared" si="12"/>
        <v>-1</v>
      </c>
    </row>
    <row r="60" spans="2:17" x14ac:dyDescent="0.25">
      <c r="B60" s="114" t="s">
        <v>85</v>
      </c>
      <c r="C60" s="193">
        <v>0.75760000000000005</v>
      </c>
      <c r="D60" s="116"/>
      <c r="E60" s="193" t="s">
        <v>231</v>
      </c>
      <c r="F60" s="116" t="str">
        <f t="shared" si="9"/>
        <v>-</v>
      </c>
      <c r="G60" s="193" t="s">
        <v>231</v>
      </c>
      <c r="H60" s="116" t="str">
        <f t="shared" si="9"/>
        <v>-</v>
      </c>
      <c r="I60" s="193">
        <v>0</v>
      </c>
      <c r="J60" s="116" t="str">
        <f t="shared" si="9"/>
        <v>-</v>
      </c>
      <c r="K60" s="193">
        <v>0.58109999999999995</v>
      </c>
      <c r="L60" s="116" t="str">
        <f t="shared" si="10"/>
        <v>-</v>
      </c>
      <c r="M60" s="193">
        <v>0</v>
      </c>
      <c r="N60" s="116">
        <f t="shared" si="11"/>
        <v>-1</v>
      </c>
      <c r="O60" s="116">
        <f t="shared" si="12"/>
        <v>-1</v>
      </c>
    </row>
    <row r="61" spans="2:17" x14ac:dyDescent="0.25">
      <c r="B61" s="114" t="s">
        <v>87</v>
      </c>
      <c r="C61" s="193">
        <v>0.54039999999999999</v>
      </c>
      <c r="D61" s="116"/>
      <c r="E61" s="193" t="s">
        <v>231</v>
      </c>
      <c r="F61" s="116" t="str">
        <f t="shared" si="9"/>
        <v>-</v>
      </c>
      <c r="G61" s="193" t="s">
        <v>231</v>
      </c>
      <c r="H61" s="116" t="str">
        <f t="shared" si="9"/>
        <v>-</v>
      </c>
      <c r="I61" s="193">
        <v>0</v>
      </c>
      <c r="J61" s="116" t="str">
        <f t="shared" si="9"/>
        <v>-</v>
      </c>
      <c r="K61" s="193">
        <v>0.59279999999999999</v>
      </c>
      <c r="L61" s="116" t="str">
        <f t="shared" si="10"/>
        <v>-</v>
      </c>
      <c r="M61" s="193">
        <v>0</v>
      </c>
      <c r="N61" s="116">
        <f t="shared" si="11"/>
        <v>-1</v>
      </c>
      <c r="O61" s="116">
        <f t="shared" si="12"/>
        <v>-1</v>
      </c>
    </row>
    <row r="62" spans="2:17" x14ac:dyDescent="0.25">
      <c r="B62" s="114" t="s">
        <v>89</v>
      </c>
      <c r="C62" s="193">
        <v>0.61030000000000006</v>
      </c>
      <c r="D62" s="116"/>
      <c r="E62" s="193" t="s">
        <v>231</v>
      </c>
      <c r="F62" s="116" t="str">
        <f t="shared" si="9"/>
        <v>-</v>
      </c>
      <c r="G62" s="193" t="s">
        <v>231</v>
      </c>
      <c r="H62" s="116" t="str">
        <f t="shared" si="9"/>
        <v>-</v>
      </c>
      <c r="I62" s="193">
        <v>0</v>
      </c>
      <c r="J62" s="116" t="str">
        <f t="shared" si="9"/>
        <v>-</v>
      </c>
      <c r="K62" s="193">
        <v>0.88049999999999995</v>
      </c>
      <c r="L62" s="116" t="str">
        <f t="shared" si="10"/>
        <v>-</v>
      </c>
      <c r="M62" s="193">
        <v>0</v>
      </c>
      <c r="N62" s="116">
        <f>IFERROR(M62/K62-1,"-")</f>
        <v>-1</v>
      </c>
      <c r="O62" s="116">
        <f>IFERROR(M62/C62-1,"-")</f>
        <v>-1</v>
      </c>
    </row>
    <row r="63" spans="2:17" x14ac:dyDescent="0.25">
      <c r="B63" s="114" t="s">
        <v>91</v>
      </c>
      <c r="C63" s="193">
        <v>0.52490000000000003</v>
      </c>
      <c r="D63" s="116"/>
      <c r="E63" s="193" t="s">
        <v>231</v>
      </c>
      <c r="F63" s="116" t="str">
        <f t="shared" si="9"/>
        <v>-</v>
      </c>
      <c r="G63" s="193" t="s">
        <v>231</v>
      </c>
      <c r="H63" s="116" t="str">
        <f t="shared" si="9"/>
        <v>-</v>
      </c>
      <c r="I63" s="193">
        <v>0</v>
      </c>
      <c r="J63" s="116" t="str">
        <f t="shared" si="9"/>
        <v>-</v>
      </c>
      <c r="K63" s="193">
        <v>0.61299999999999999</v>
      </c>
      <c r="L63" s="116" t="str">
        <f t="shared" si="10"/>
        <v>-</v>
      </c>
      <c r="M63" s="193" t="s">
        <v>231</v>
      </c>
      <c r="N63" s="116" t="str">
        <f>IFERROR(M63/K63-1,"-")</f>
        <v>-</v>
      </c>
      <c r="O63" s="116" t="str">
        <f>IFERROR(M63/C63-1,"-")</f>
        <v>-</v>
      </c>
    </row>
    <row r="64" spans="2:17" x14ac:dyDescent="0.25">
      <c r="B64" s="114" t="s">
        <v>93</v>
      </c>
      <c r="C64" s="193">
        <v>0.52490000000000003</v>
      </c>
      <c r="D64" s="116"/>
      <c r="E64" s="193" t="s">
        <v>231</v>
      </c>
      <c r="F64" s="116" t="str">
        <f t="shared" si="9"/>
        <v>-</v>
      </c>
      <c r="G64" s="193" t="s">
        <v>231</v>
      </c>
      <c r="H64" s="116" t="str">
        <f t="shared" si="9"/>
        <v>-</v>
      </c>
      <c r="I64" s="193">
        <v>0</v>
      </c>
      <c r="J64" s="116" t="str">
        <f t="shared" si="9"/>
        <v>-</v>
      </c>
      <c r="K64" s="193">
        <v>0.52190000000000003</v>
      </c>
      <c r="L64" s="116" t="str">
        <f t="shared" si="10"/>
        <v>-</v>
      </c>
      <c r="M64" s="193" t="s">
        <v>231</v>
      </c>
      <c r="N64" s="116" t="str">
        <f>IFERROR(M64/K64-1,"-")</f>
        <v>-</v>
      </c>
      <c r="O64" s="116" t="str">
        <f>IFERROR(M64/C64-1,"-")</f>
        <v>-</v>
      </c>
    </row>
    <row r="65" spans="2:17" ht="15.75" x14ac:dyDescent="0.25">
      <c r="B65" s="117" t="s">
        <v>30</v>
      </c>
      <c r="C65" s="198">
        <v>0.55957295210076308</v>
      </c>
      <c r="D65" s="199"/>
      <c r="E65" s="200">
        <v>0</v>
      </c>
      <c r="F65" s="199">
        <f t="shared" si="9"/>
        <v>-1</v>
      </c>
      <c r="G65" s="200">
        <v>0</v>
      </c>
      <c r="H65" s="199" t="str">
        <f t="shared" si="9"/>
        <v>-</v>
      </c>
      <c r="I65" s="200" t="s">
        <v>231</v>
      </c>
      <c r="J65" s="199" t="str">
        <f t="shared" si="9"/>
        <v>-</v>
      </c>
      <c r="K65" s="200">
        <v>0</v>
      </c>
      <c r="L65" s="199" t="str">
        <f t="shared" si="10"/>
        <v>-</v>
      </c>
      <c r="M65" s="200" t="s">
        <v>231</v>
      </c>
      <c r="N65" s="199" t="s">
        <v>231</v>
      </c>
      <c r="O65" s="199" t="s">
        <v>231</v>
      </c>
    </row>
    <row r="66" spans="2:17" ht="6" customHeight="1" x14ac:dyDescent="0.25"/>
    <row r="67" spans="2:17" x14ac:dyDescent="0.25">
      <c r="B67" s="105" t="s">
        <v>55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</row>
    <row r="68" spans="2:17" x14ac:dyDescent="0.25">
      <c r="C68" s="197" t="e">
        <v>#REF!</v>
      </c>
      <c r="K68" s="197"/>
      <c r="L68" s="197"/>
    </row>
    <row r="70" spans="2:17" ht="21.75" customHeight="1" thickBot="1" x14ac:dyDescent="0.3">
      <c r="B70" s="267" t="s">
        <v>312</v>
      </c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Q70" s="1" t="s">
        <v>159</v>
      </c>
    </row>
    <row r="71" spans="2:17" ht="10.5" customHeight="1" thickBot="1" x14ac:dyDescent="0.3">
      <c r="B71" s="106"/>
      <c r="C71" s="107"/>
      <c r="D71" s="106"/>
      <c r="E71" s="106"/>
      <c r="F71" s="106"/>
      <c r="G71" s="106"/>
      <c r="H71" s="106"/>
      <c r="I71" s="106"/>
      <c r="J71" s="106"/>
      <c r="K71" s="106"/>
      <c r="L71" s="106"/>
      <c r="M71" s="4"/>
      <c r="N71" s="4"/>
      <c r="Q71" s="1" t="s">
        <v>160</v>
      </c>
    </row>
    <row r="72" spans="2:17" ht="22.5" thickTop="1" thickBot="1" x14ac:dyDescent="0.3">
      <c r="B72" s="109"/>
      <c r="C72" s="292" t="s">
        <v>62</v>
      </c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</row>
    <row r="73" spans="2:17" ht="22.5" thickTop="1" thickBot="1" x14ac:dyDescent="0.3">
      <c r="B73" s="109"/>
      <c r="C73" s="295">
        <v>2019</v>
      </c>
      <c r="D73" s="296"/>
      <c r="E73" s="297" t="s">
        <v>286</v>
      </c>
      <c r="F73" s="296"/>
      <c r="G73" s="297" t="s">
        <v>287</v>
      </c>
      <c r="H73" s="296"/>
      <c r="I73" s="297" t="s">
        <v>288</v>
      </c>
      <c r="J73" s="296"/>
      <c r="K73" s="297">
        <v>2023</v>
      </c>
      <c r="L73" s="296"/>
      <c r="M73" s="297">
        <v>2024</v>
      </c>
      <c r="N73" s="298"/>
      <c r="O73" s="299"/>
    </row>
    <row r="74" spans="2:17" ht="16.5" thickTop="1" thickBot="1" x14ac:dyDescent="0.3">
      <c r="B74" s="85"/>
      <c r="C74" s="111" t="s">
        <v>69</v>
      </c>
      <c r="D74" s="112" t="str">
        <f>CONCATENATE("var ",RIGHT(C73,2),"/",RIGHT(C73-1,2))</f>
        <v>var 19/18</v>
      </c>
      <c r="E74" s="113" t="s">
        <v>69</v>
      </c>
      <c r="F74" s="112" t="str">
        <f>CONCATENATE("var ",RIGHT(E73,2),"/",RIGHT(C73,2))</f>
        <v>var 20/19</v>
      </c>
      <c r="G74" s="113" t="s">
        <v>69</v>
      </c>
      <c r="H74" s="112" t="str">
        <f>CONCATENATE("var ",RIGHT(G73,2),"/",RIGHT(E73,2))</f>
        <v>var 21/20</v>
      </c>
      <c r="I74" s="113" t="s">
        <v>69</v>
      </c>
      <c r="J74" s="112" t="str">
        <f>CONCATENATE("var ",RIGHT(I73,2),"/",RIGHT(G73,2))</f>
        <v>var 22/21</v>
      </c>
      <c r="K74" s="113" t="s">
        <v>69</v>
      </c>
      <c r="L74" s="112" t="str">
        <f>CONCATENATE("var ",RIGHT(K73,2),"/",RIGHT(I73,2))</f>
        <v>var 23/22</v>
      </c>
      <c r="M74" s="113" t="s">
        <v>69</v>
      </c>
      <c r="N74" s="112" t="str">
        <f>CONCATENATE("var ",RIGHT(M73,2),"/",RIGHT(K73,2))</f>
        <v>var 24/23</v>
      </c>
      <c r="O74" s="112" t="str">
        <f>CONCATENATE("var ",RIGHT(M73,2),"/",RIGHT(C73,2))</f>
        <v>var 24/19</v>
      </c>
    </row>
    <row r="75" spans="2:17" x14ac:dyDescent="0.25">
      <c r="B75" s="114" t="s">
        <v>71</v>
      </c>
      <c r="C75" s="193">
        <v>0.6139</v>
      </c>
      <c r="D75" s="116"/>
      <c r="E75" s="193" t="s">
        <v>231</v>
      </c>
      <c r="F75" s="116" t="str">
        <f t="shared" ref="F75:J87" si="13">IFERROR(E75/C75-1,"-")</f>
        <v>-</v>
      </c>
      <c r="G75" s="193" t="s">
        <v>231</v>
      </c>
      <c r="H75" s="116" t="str">
        <f t="shared" si="13"/>
        <v>-</v>
      </c>
      <c r="I75" s="193">
        <v>0</v>
      </c>
      <c r="J75" s="116" t="str">
        <f t="shared" si="13"/>
        <v>-</v>
      </c>
      <c r="K75" s="193">
        <v>0</v>
      </c>
      <c r="L75" s="116" t="str">
        <f t="shared" ref="L75:L87" si="14">IFERROR(K75/I75-1,"-")</f>
        <v>-</v>
      </c>
      <c r="M75" s="193">
        <v>0</v>
      </c>
      <c r="N75" s="116" t="str">
        <f t="shared" ref="N75:N83" si="15">IFERROR(M75/K75-1,"-")</f>
        <v>-</v>
      </c>
      <c r="O75" s="116">
        <f>IFERROR(M75/C75-1,"-")</f>
        <v>-1</v>
      </c>
    </row>
    <row r="76" spans="2:17" x14ac:dyDescent="0.25">
      <c r="B76" s="114" t="s">
        <v>73</v>
      </c>
      <c r="C76" s="193">
        <v>0.63939999999999997</v>
      </c>
      <c r="D76" s="116"/>
      <c r="E76" s="193" t="s">
        <v>231</v>
      </c>
      <c r="F76" s="116" t="str">
        <f t="shared" si="13"/>
        <v>-</v>
      </c>
      <c r="G76" s="193" t="s">
        <v>231</v>
      </c>
      <c r="H76" s="116" t="str">
        <f t="shared" si="13"/>
        <v>-</v>
      </c>
      <c r="I76" s="193">
        <v>0</v>
      </c>
      <c r="J76" s="116" t="str">
        <f t="shared" si="13"/>
        <v>-</v>
      </c>
      <c r="K76" s="193">
        <v>0</v>
      </c>
      <c r="L76" s="116" t="str">
        <f t="shared" si="14"/>
        <v>-</v>
      </c>
      <c r="M76" s="193">
        <v>0</v>
      </c>
      <c r="N76" s="116" t="str">
        <f t="shared" si="15"/>
        <v>-</v>
      </c>
      <c r="O76" s="116">
        <f t="shared" ref="O76:O83" si="16">IFERROR(M76/C76-1,"-")</f>
        <v>-1</v>
      </c>
    </row>
    <row r="77" spans="2:17" x14ac:dyDescent="0.25">
      <c r="B77" s="114" t="s">
        <v>75</v>
      </c>
      <c r="C77" s="193">
        <v>0.5968</v>
      </c>
      <c r="D77" s="116"/>
      <c r="E77" s="193" t="s">
        <v>231</v>
      </c>
      <c r="F77" s="116" t="str">
        <f t="shared" si="13"/>
        <v>-</v>
      </c>
      <c r="G77" s="193" t="s">
        <v>231</v>
      </c>
      <c r="H77" s="116" t="str">
        <f t="shared" si="13"/>
        <v>-</v>
      </c>
      <c r="I77" s="193">
        <v>0</v>
      </c>
      <c r="J77" s="116" t="str">
        <f t="shared" si="13"/>
        <v>-</v>
      </c>
      <c r="K77" s="193">
        <v>0</v>
      </c>
      <c r="L77" s="116" t="str">
        <f t="shared" si="14"/>
        <v>-</v>
      </c>
      <c r="M77" s="193">
        <v>0</v>
      </c>
      <c r="N77" s="116" t="str">
        <f t="shared" si="15"/>
        <v>-</v>
      </c>
      <c r="O77" s="116">
        <f t="shared" si="16"/>
        <v>-1</v>
      </c>
    </row>
    <row r="78" spans="2:17" x14ac:dyDescent="0.25">
      <c r="B78" s="114" t="s">
        <v>77</v>
      </c>
      <c r="C78" s="193">
        <v>0.63570000000000004</v>
      </c>
      <c r="D78" s="116"/>
      <c r="E78" s="193" t="s">
        <v>231</v>
      </c>
      <c r="F78" s="116" t="str">
        <f t="shared" si="13"/>
        <v>-</v>
      </c>
      <c r="G78" s="193" t="s">
        <v>231</v>
      </c>
      <c r="H78" s="116" t="str">
        <f t="shared" si="13"/>
        <v>-</v>
      </c>
      <c r="I78" s="193">
        <v>0</v>
      </c>
      <c r="J78" s="116" t="str">
        <f t="shared" si="13"/>
        <v>-</v>
      </c>
      <c r="K78" s="193">
        <v>0</v>
      </c>
      <c r="L78" s="116" t="str">
        <f t="shared" si="14"/>
        <v>-</v>
      </c>
      <c r="M78" s="193">
        <v>0</v>
      </c>
      <c r="N78" s="116" t="str">
        <f t="shared" si="15"/>
        <v>-</v>
      </c>
      <c r="O78" s="116">
        <f t="shared" si="16"/>
        <v>-1</v>
      </c>
    </row>
    <row r="79" spans="2:17" x14ac:dyDescent="0.25">
      <c r="B79" s="114" t="s">
        <v>79</v>
      </c>
      <c r="C79" s="193">
        <v>0.49130000000000001</v>
      </c>
      <c r="D79" s="116"/>
      <c r="E79" s="193" t="s">
        <v>231</v>
      </c>
      <c r="F79" s="116" t="str">
        <f t="shared" si="13"/>
        <v>-</v>
      </c>
      <c r="G79" s="193" t="s">
        <v>231</v>
      </c>
      <c r="H79" s="116" t="str">
        <f t="shared" si="13"/>
        <v>-</v>
      </c>
      <c r="I79" s="193">
        <v>0</v>
      </c>
      <c r="J79" s="116" t="str">
        <f t="shared" si="13"/>
        <v>-</v>
      </c>
      <c r="K79" s="193">
        <v>0</v>
      </c>
      <c r="L79" s="116" t="str">
        <f t="shared" si="14"/>
        <v>-</v>
      </c>
      <c r="M79" s="193">
        <v>0</v>
      </c>
      <c r="N79" s="116" t="str">
        <f t="shared" si="15"/>
        <v>-</v>
      </c>
      <c r="O79" s="116">
        <f t="shared" si="16"/>
        <v>-1</v>
      </c>
    </row>
    <row r="80" spans="2:17" x14ac:dyDescent="0.25">
      <c r="B80" s="114" t="s">
        <v>81</v>
      </c>
      <c r="C80" s="193">
        <v>0.66260000000000008</v>
      </c>
      <c r="D80" s="116"/>
      <c r="E80" s="193" t="s">
        <v>231</v>
      </c>
      <c r="F80" s="116" t="str">
        <f t="shared" si="13"/>
        <v>-</v>
      </c>
      <c r="G80" s="193" t="s">
        <v>231</v>
      </c>
      <c r="H80" s="116" t="str">
        <f t="shared" si="13"/>
        <v>-</v>
      </c>
      <c r="I80" s="193">
        <v>0</v>
      </c>
      <c r="J80" s="116" t="str">
        <f t="shared" si="13"/>
        <v>-</v>
      </c>
      <c r="K80" s="193">
        <v>0</v>
      </c>
      <c r="L80" s="116" t="str">
        <f t="shared" si="14"/>
        <v>-</v>
      </c>
      <c r="M80" s="193">
        <v>0</v>
      </c>
      <c r="N80" s="116" t="str">
        <f t="shared" si="15"/>
        <v>-</v>
      </c>
      <c r="O80" s="116">
        <f t="shared" si="16"/>
        <v>-1</v>
      </c>
    </row>
    <row r="81" spans="2:17" x14ac:dyDescent="0.25">
      <c r="B81" s="114" t="s">
        <v>83</v>
      </c>
      <c r="C81" s="193">
        <v>0.68590000000000007</v>
      </c>
      <c r="D81" s="116"/>
      <c r="E81" s="193" t="s">
        <v>231</v>
      </c>
      <c r="F81" s="116" t="str">
        <f t="shared" si="13"/>
        <v>-</v>
      </c>
      <c r="G81" s="193" t="s">
        <v>231</v>
      </c>
      <c r="H81" s="116" t="str">
        <f t="shared" si="13"/>
        <v>-</v>
      </c>
      <c r="I81" s="193">
        <v>0</v>
      </c>
      <c r="J81" s="116" t="str">
        <f t="shared" si="13"/>
        <v>-</v>
      </c>
      <c r="K81" s="193">
        <v>0</v>
      </c>
      <c r="L81" s="116" t="str">
        <f t="shared" si="14"/>
        <v>-</v>
      </c>
      <c r="M81" s="193">
        <v>0</v>
      </c>
      <c r="N81" s="116" t="str">
        <f t="shared" si="15"/>
        <v>-</v>
      </c>
      <c r="O81" s="116">
        <f t="shared" si="16"/>
        <v>-1</v>
      </c>
    </row>
    <row r="82" spans="2:17" x14ac:dyDescent="0.25">
      <c r="B82" s="114" t="s">
        <v>85</v>
      </c>
      <c r="C82" s="193">
        <v>0.71540000000000004</v>
      </c>
      <c r="D82" s="116"/>
      <c r="E82" s="193" t="s">
        <v>231</v>
      </c>
      <c r="F82" s="116" t="str">
        <f t="shared" si="13"/>
        <v>-</v>
      </c>
      <c r="G82" s="193" t="s">
        <v>231</v>
      </c>
      <c r="H82" s="116" t="str">
        <f t="shared" si="13"/>
        <v>-</v>
      </c>
      <c r="I82" s="193">
        <v>0</v>
      </c>
      <c r="J82" s="116" t="str">
        <f t="shared" si="13"/>
        <v>-</v>
      </c>
      <c r="K82" s="193">
        <v>0</v>
      </c>
      <c r="L82" s="116" t="str">
        <f t="shared" si="14"/>
        <v>-</v>
      </c>
      <c r="M82" s="193">
        <v>0</v>
      </c>
      <c r="N82" s="116" t="str">
        <f t="shared" si="15"/>
        <v>-</v>
      </c>
      <c r="O82" s="116">
        <f t="shared" si="16"/>
        <v>-1</v>
      </c>
    </row>
    <row r="83" spans="2:17" x14ac:dyDescent="0.25">
      <c r="B83" s="114" t="s">
        <v>87</v>
      </c>
      <c r="C83" s="193">
        <v>0.62319999999999998</v>
      </c>
      <c r="D83" s="116"/>
      <c r="E83" s="193" t="s">
        <v>231</v>
      </c>
      <c r="F83" s="116" t="str">
        <f t="shared" si="13"/>
        <v>-</v>
      </c>
      <c r="G83" s="193" t="s">
        <v>231</v>
      </c>
      <c r="H83" s="116" t="str">
        <f t="shared" si="13"/>
        <v>-</v>
      </c>
      <c r="I83" s="193">
        <v>0</v>
      </c>
      <c r="J83" s="116" t="str">
        <f t="shared" si="13"/>
        <v>-</v>
      </c>
      <c r="K83" s="193">
        <v>0</v>
      </c>
      <c r="L83" s="116" t="str">
        <f t="shared" si="14"/>
        <v>-</v>
      </c>
      <c r="M83" s="193">
        <v>0</v>
      </c>
      <c r="N83" s="116" t="str">
        <f t="shared" si="15"/>
        <v>-</v>
      </c>
      <c r="O83" s="116">
        <f t="shared" si="16"/>
        <v>-1</v>
      </c>
    </row>
    <row r="84" spans="2:17" x14ac:dyDescent="0.25">
      <c r="B84" s="114" t="s">
        <v>89</v>
      </c>
      <c r="C84" s="193">
        <v>0.41020000000000001</v>
      </c>
      <c r="D84" s="116"/>
      <c r="E84" s="193" t="s">
        <v>231</v>
      </c>
      <c r="F84" s="116" t="str">
        <f t="shared" si="13"/>
        <v>-</v>
      </c>
      <c r="G84" s="193" t="s">
        <v>231</v>
      </c>
      <c r="H84" s="116" t="str">
        <f t="shared" si="13"/>
        <v>-</v>
      </c>
      <c r="I84" s="193">
        <v>0</v>
      </c>
      <c r="J84" s="116" t="str">
        <f t="shared" si="13"/>
        <v>-</v>
      </c>
      <c r="K84" s="193">
        <v>0</v>
      </c>
      <c r="L84" s="116" t="str">
        <f t="shared" si="14"/>
        <v>-</v>
      </c>
      <c r="M84" s="193">
        <v>0</v>
      </c>
      <c r="N84" s="116" t="str">
        <f>IFERROR(M84/K84-1,"-")</f>
        <v>-</v>
      </c>
      <c r="O84" s="116">
        <f>IFERROR(M84/C84-1,"-")</f>
        <v>-1</v>
      </c>
    </row>
    <row r="85" spans="2:17" x14ac:dyDescent="0.25">
      <c r="B85" s="114" t="s">
        <v>91</v>
      </c>
      <c r="C85" s="193">
        <v>0.501</v>
      </c>
      <c r="D85" s="116"/>
      <c r="E85" s="193" t="s">
        <v>231</v>
      </c>
      <c r="F85" s="116" t="str">
        <f t="shared" si="13"/>
        <v>-</v>
      </c>
      <c r="G85" s="193" t="s">
        <v>231</v>
      </c>
      <c r="H85" s="116" t="str">
        <f t="shared" si="13"/>
        <v>-</v>
      </c>
      <c r="I85" s="193">
        <v>0</v>
      </c>
      <c r="J85" s="116" t="str">
        <f t="shared" si="13"/>
        <v>-</v>
      </c>
      <c r="K85" s="193">
        <v>0</v>
      </c>
      <c r="L85" s="116" t="str">
        <f t="shared" si="14"/>
        <v>-</v>
      </c>
      <c r="M85" s="193" t="s">
        <v>231</v>
      </c>
      <c r="N85" s="116" t="str">
        <f>IFERROR(M85/K85-1,"-")</f>
        <v>-</v>
      </c>
      <c r="O85" s="116" t="str">
        <f>IFERROR(M85/C85-1,"-")</f>
        <v>-</v>
      </c>
    </row>
    <row r="86" spans="2:17" x14ac:dyDescent="0.25">
      <c r="B86" s="114" t="s">
        <v>93</v>
      </c>
      <c r="C86" s="193">
        <v>0.47259999999999996</v>
      </c>
      <c r="D86" s="116"/>
      <c r="E86" s="193" t="s">
        <v>231</v>
      </c>
      <c r="F86" s="116" t="str">
        <f t="shared" si="13"/>
        <v>-</v>
      </c>
      <c r="G86" s="193" t="s">
        <v>231</v>
      </c>
      <c r="H86" s="116" t="str">
        <f t="shared" si="13"/>
        <v>-</v>
      </c>
      <c r="I86" s="193">
        <v>0</v>
      </c>
      <c r="J86" s="116" t="str">
        <f t="shared" si="13"/>
        <v>-</v>
      </c>
      <c r="K86" s="193">
        <v>0.92159999999999997</v>
      </c>
      <c r="L86" s="116" t="str">
        <f t="shared" si="14"/>
        <v>-</v>
      </c>
      <c r="M86" s="193" t="s">
        <v>231</v>
      </c>
      <c r="N86" s="116" t="str">
        <f>IFERROR(M86/K86-1,"-")</f>
        <v>-</v>
      </c>
      <c r="O86" s="116" t="str">
        <f>IFERROR(M86/C86-1,"-")</f>
        <v>-</v>
      </c>
    </row>
    <row r="87" spans="2:17" ht="15.75" x14ac:dyDescent="0.25">
      <c r="B87" s="117" t="s">
        <v>30</v>
      </c>
      <c r="C87" s="198">
        <f>IFERROR(AVERAGE(C75:C86),"-")</f>
        <v>0.58733333333333326</v>
      </c>
      <c r="D87" s="199"/>
      <c r="E87" s="198" t="str">
        <f>IFERROR(AVERAGE(E75:E86),"-")</f>
        <v>-</v>
      </c>
      <c r="F87" s="199" t="str">
        <f t="shared" si="13"/>
        <v>-</v>
      </c>
      <c r="G87" s="198" t="str">
        <f>IFERROR(AVERAGE(G75:G86),"-")</f>
        <v>-</v>
      </c>
      <c r="H87" s="199" t="str">
        <f t="shared" si="13"/>
        <v>-</v>
      </c>
      <c r="I87" s="198">
        <f>IFERROR(AVERAGE(I75:I86),"-")</f>
        <v>0</v>
      </c>
      <c r="J87" s="199" t="str">
        <f t="shared" si="13"/>
        <v>-</v>
      </c>
      <c r="K87" s="198">
        <f>IFERROR(AVERAGE(K75:K86),"-")</f>
        <v>7.6799999999999993E-2</v>
      </c>
      <c r="L87" s="199" t="str">
        <f t="shared" si="14"/>
        <v>-</v>
      </c>
      <c r="M87" s="198">
        <f>IFERROR(AVERAGE(M75:M86),"-")</f>
        <v>0</v>
      </c>
      <c r="N87" s="199" t="s">
        <v>231</v>
      </c>
      <c r="O87" s="199">
        <v>-1</v>
      </c>
    </row>
    <row r="88" spans="2:17" ht="6" customHeight="1" x14ac:dyDescent="0.25"/>
    <row r="89" spans="2:17" x14ac:dyDescent="0.25">
      <c r="B89" s="105" t="s">
        <v>55</v>
      </c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</row>
    <row r="92" spans="2:17" ht="21.75" customHeight="1" thickBot="1" x14ac:dyDescent="0.3">
      <c r="B92" s="267" t="s">
        <v>313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Q92" s="1" t="s">
        <v>161</v>
      </c>
    </row>
    <row r="93" spans="2:17" ht="10.5" customHeight="1" thickBot="1" x14ac:dyDescent="0.3">
      <c r="B93" s="106"/>
      <c r="C93" s="107"/>
      <c r="D93" s="106"/>
      <c r="E93" s="106"/>
      <c r="F93" s="106"/>
      <c r="G93" s="106"/>
      <c r="H93" s="106"/>
      <c r="I93" s="106"/>
      <c r="J93" s="106"/>
      <c r="K93" s="106"/>
      <c r="L93" s="106"/>
      <c r="M93" s="4"/>
      <c r="N93" s="4"/>
      <c r="Q93" s="1" t="s">
        <v>162</v>
      </c>
    </row>
    <row r="94" spans="2:17" ht="22.5" thickTop="1" thickBot="1" x14ac:dyDescent="0.3">
      <c r="B94" s="109"/>
      <c r="C94" s="292" t="s">
        <v>32</v>
      </c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4"/>
    </row>
    <row r="95" spans="2:17" ht="22.5" thickTop="1" thickBot="1" x14ac:dyDescent="0.3">
      <c r="B95" s="109"/>
      <c r="C95" s="295">
        <v>2019</v>
      </c>
      <c r="D95" s="296"/>
      <c r="E95" s="297" t="s">
        <v>286</v>
      </c>
      <c r="F95" s="296"/>
      <c r="G95" s="297" t="s">
        <v>287</v>
      </c>
      <c r="H95" s="296"/>
      <c r="I95" s="297" t="s">
        <v>288</v>
      </c>
      <c r="J95" s="296"/>
      <c r="K95" s="297">
        <v>2023</v>
      </c>
      <c r="L95" s="296"/>
      <c r="M95" s="297">
        <v>2024</v>
      </c>
      <c r="N95" s="298"/>
      <c r="O95" s="299"/>
    </row>
    <row r="96" spans="2:17" ht="16.5" thickTop="1" thickBot="1" x14ac:dyDescent="0.3">
      <c r="B96" s="85"/>
      <c r="C96" s="111" t="s">
        <v>69</v>
      </c>
      <c r="D96" s="112" t="str">
        <f>CONCATENATE("var ",RIGHT(C95,2),"/",RIGHT(C95-1,2))</f>
        <v>var 19/18</v>
      </c>
      <c r="E96" s="113" t="s">
        <v>69</v>
      </c>
      <c r="F96" s="112" t="str">
        <f>CONCATENATE("var ",RIGHT(E95,2),"/",RIGHT(C95,2))</f>
        <v>var 20/19</v>
      </c>
      <c r="G96" s="113" t="s">
        <v>69</v>
      </c>
      <c r="H96" s="112" t="str">
        <f>CONCATENATE("var ",RIGHT(G95,2),"/",RIGHT(E95,2))</f>
        <v>var 21/20</v>
      </c>
      <c r="I96" s="113" t="s">
        <v>69</v>
      </c>
      <c r="J96" s="112" t="str">
        <f>CONCATENATE("var ",RIGHT(I95,2),"/",RIGHT(G95,2))</f>
        <v>var 22/21</v>
      </c>
      <c r="K96" s="113" t="s">
        <v>69</v>
      </c>
      <c r="L96" s="112" t="str">
        <f>CONCATENATE("var ",RIGHT(K95,2),"/",RIGHT(I95,2))</f>
        <v>var 23/22</v>
      </c>
      <c r="M96" s="113" t="s">
        <v>69</v>
      </c>
      <c r="N96" s="112" t="str">
        <f>CONCATENATE("var ",RIGHT(M95,2),"/",RIGHT(K95,2))</f>
        <v>var 24/23</v>
      </c>
      <c r="O96" s="112" t="str">
        <f>CONCATENATE("var ",RIGHT(M95,2),"/",RIGHT(C95,2))</f>
        <v>var 24/19</v>
      </c>
    </row>
    <row r="97" spans="2:15" x14ac:dyDescent="0.25">
      <c r="B97" s="114" t="s">
        <v>71</v>
      </c>
      <c r="C97" s="193" t="s">
        <v>231</v>
      </c>
      <c r="D97" s="116"/>
      <c r="E97" s="193" t="s">
        <v>231</v>
      </c>
      <c r="F97" s="116" t="str">
        <f t="shared" ref="F97:J109" si="17">IFERROR(E97/C97-1,"-")</f>
        <v>-</v>
      </c>
      <c r="G97" s="193" t="s">
        <v>231</v>
      </c>
      <c r="H97" s="116" t="str">
        <f t="shared" si="17"/>
        <v>-</v>
      </c>
      <c r="I97" s="193" t="s">
        <v>231</v>
      </c>
      <c r="J97" s="116" t="str">
        <f t="shared" si="17"/>
        <v>-</v>
      </c>
      <c r="K97" s="193" t="s">
        <v>231</v>
      </c>
      <c r="L97" s="116" t="str">
        <f t="shared" ref="L97:L109" si="18">IFERROR(K97/I97-1,"-")</f>
        <v>-</v>
      </c>
      <c r="M97" s="193" t="s">
        <v>231</v>
      </c>
      <c r="N97" s="116" t="str">
        <f t="shared" ref="N97:N105" si="19">IFERROR(M97/K97-1,"-")</f>
        <v>-</v>
      </c>
      <c r="O97" s="116" t="str">
        <f>IFERROR(M97/C97-1,"-")</f>
        <v>-</v>
      </c>
    </row>
    <row r="98" spans="2:15" x14ac:dyDescent="0.25">
      <c r="B98" s="114" t="s">
        <v>73</v>
      </c>
      <c r="C98" s="193" t="s">
        <v>231</v>
      </c>
      <c r="D98" s="116"/>
      <c r="E98" s="193" t="s">
        <v>231</v>
      </c>
      <c r="F98" s="116" t="str">
        <f t="shared" si="17"/>
        <v>-</v>
      </c>
      <c r="G98" s="193" t="s">
        <v>231</v>
      </c>
      <c r="H98" s="116" t="str">
        <f t="shared" si="17"/>
        <v>-</v>
      </c>
      <c r="I98" s="193" t="s">
        <v>231</v>
      </c>
      <c r="J98" s="116" t="str">
        <f t="shared" si="17"/>
        <v>-</v>
      </c>
      <c r="K98" s="193" t="s">
        <v>231</v>
      </c>
      <c r="L98" s="116" t="str">
        <f t="shared" si="18"/>
        <v>-</v>
      </c>
      <c r="M98" s="193" t="s">
        <v>231</v>
      </c>
      <c r="N98" s="116" t="str">
        <f t="shared" si="19"/>
        <v>-</v>
      </c>
      <c r="O98" s="116" t="str">
        <f t="shared" ref="O98:O105" si="20">IFERROR(M98/C98-1,"-")</f>
        <v>-</v>
      </c>
    </row>
    <row r="99" spans="2:15" x14ac:dyDescent="0.25">
      <c r="B99" s="114" t="s">
        <v>75</v>
      </c>
      <c r="C99" s="193" t="s">
        <v>231</v>
      </c>
      <c r="D99" s="116"/>
      <c r="E99" s="193" t="s">
        <v>231</v>
      </c>
      <c r="F99" s="116" t="str">
        <f t="shared" si="17"/>
        <v>-</v>
      </c>
      <c r="G99" s="193" t="s">
        <v>231</v>
      </c>
      <c r="H99" s="116" t="str">
        <f t="shared" si="17"/>
        <v>-</v>
      </c>
      <c r="I99" s="193" t="s">
        <v>231</v>
      </c>
      <c r="J99" s="116" t="str">
        <f t="shared" si="17"/>
        <v>-</v>
      </c>
      <c r="K99" s="193" t="s">
        <v>231</v>
      </c>
      <c r="L99" s="116" t="str">
        <f t="shared" si="18"/>
        <v>-</v>
      </c>
      <c r="M99" s="193" t="s">
        <v>231</v>
      </c>
      <c r="N99" s="116" t="str">
        <f t="shared" si="19"/>
        <v>-</v>
      </c>
      <c r="O99" s="116" t="str">
        <f t="shared" si="20"/>
        <v>-</v>
      </c>
    </row>
    <row r="100" spans="2:15" x14ac:dyDescent="0.25">
      <c r="B100" s="114" t="s">
        <v>77</v>
      </c>
      <c r="C100" s="193" t="s">
        <v>231</v>
      </c>
      <c r="D100" s="116"/>
      <c r="E100" s="193" t="s">
        <v>231</v>
      </c>
      <c r="F100" s="116" t="str">
        <f t="shared" si="17"/>
        <v>-</v>
      </c>
      <c r="G100" s="193" t="s">
        <v>231</v>
      </c>
      <c r="H100" s="116" t="str">
        <f t="shared" si="17"/>
        <v>-</v>
      </c>
      <c r="I100" s="193" t="s">
        <v>231</v>
      </c>
      <c r="J100" s="116" t="str">
        <f t="shared" si="17"/>
        <v>-</v>
      </c>
      <c r="K100" s="193" t="s">
        <v>231</v>
      </c>
      <c r="L100" s="116" t="str">
        <f t="shared" si="18"/>
        <v>-</v>
      </c>
      <c r="M100" s="193" t="s">
        <v>231</v>
      </c>
      <c r="N100" s="116" t="str">
        <f t="shared" si="19"/>
        <v>-</v>
      </c>
      <c r="O100" s="116" t="str">
        <f t="shared" si="20"/>
        <v>-</v>
      </c>
    </row>
    <row r="101" spans="2:15" x14ac:dyDescent="0.25">
      <c r="B101" s="114" t="s">
        <v>79</v>
      </c>
      <c r="C101" s="193" t="s">
        <v>231</v>
      </c>
      <c r="D101" s="116"/>
      <c r="E101" s="193" t="s">
        <v>231</v>
      </c>
      <c r="F101" s="116" t="str">
        <f t="shared" si="17"/>
        <v>-</v>
      </c>
      <c r="G101" s="193" t="s">
        <v>231</v>
      </c>
      <c r="H101" s="116" t="str">
        <f t="shared" si="17"/>
        <v>-</v>
      </c>
      <c r="I101" s="193" t="s">
        <v>231</v>
      </c>
      <c r="J101" s="116" t="str">
        <f t="shared" si="17"/>
        <v>-</v>
      </c>
      <c r="K101" s="193" t="s">
        <v>231</v>
      </c>
      <c r="L101" s="116" t="str">
        <f t="shared" si="18"/>
        <v>-</v>
      </c>
      <c r="M101" s="193" t="s">
        <v>231</v>
      </c>
      <c r="N101" s="116" t="str">
        <f t="shared" si="19"/>
        <v>-</v>
      </c>
      <c r="O101" s="116" t="str">
        <f t="shared" si="20"/>
        <v>-</v>
      </c>
    </row>
    <row r="102" spans="2:15" x14ac:dyDescent="0.25">
      <c r="B102" s="114" t="s">
        <v>81</v>
      </c>
      <c r="C102" s="193" t="s">
        <v>231</v>
      </c>
      <c r="D102" s="116"/>
      <c r="E102" s="193" t="s">
        <v>231</v>
      </c>
      <c r="F102" s="116" t="str">
        <f t="shared" si="17"/>
        <v>-</v>
      </c>
      <c r="G102" s="193" t="s">
        <v>231</v>
      </c>
      <c r="H102" s="116" t="str">
        <f t="shared" si="17"/>
        <v>-</v>
      </c>
      <c r="I102" s="193" t="s">
        <v>231</v>
      </c>
      <c r="J102" s="116" t="str">
        <f t="shared" si="17"/>
        <v>-</v>
      </c>
      <c r="K102" s="193" t="s">
        <v>231</v>
      </c>
      <c r="L102" s="116" t="str">
        <f t="shared" si="18"/>
        <v>-</v>
      </c>
      <c r="M102" s="193" t="s">
        <v>231</v>
      </c>
      <c r="N102" s="116" t="str">
        <f t="shared" si="19"/>
        <v>-</v>
      </c>
      <c r="O102" s="116" t="str">
        <f t="shared" si="20"/>
        <v>-</v>
      </c>
    </row>
    <row r="103" spans="2:15" x14ac:dyDescent="0.25">
      <c r="B103" s="114" t="s">
        <v>83</v>
      </c>
      <c r="C103" s="193" t="s">
        <v>231</v>
      </c>
      <c r="D103" s="116"/>
      <c r="E103" s="193" t="s">
        <v>231</v>
      </c>
      <c r="F103" s="116" t="str">
        <f t="shared" si="17"/>
        <v>-</v>
      </c>
      <c r="G103" s="193" t="s">
        <v>231</v>
      </c>
      <c r="H103" s="116" t="str">
        <f t="shared" si="17"/>
        <v>-</v>
      </c>
      <c r="I103" s="193" t="s">
        <v>231</v>
      </c>
      <c r="J103" s="116" t="str">
        <f t="shared" si="17"/>
        <v>-</v>
      </c>
      <c r="K103" s="193" t="s">
        <v>231</v>
      </c>
      <c r="L103" s="116" t="str">
        <f t="shared" si="18"/>
        <v>-</v>
      </c>
      <c r="M103" s="193" t="s">
        <v>231</v>
      </c>
      <c r="N103" s="116" t="str">
        <f t="shared" si="19"/>
        <v>-</v>
      </c>
      <c r="O103" s="116" t="str">
        <f t="shared" si="20"/>
        <v>-</v>
      </c>
    </row>
    <row r="104" spans="2:15" x14ac:dyDescent="0.25">
      <c r="B104" s="114" t="s">
        <v>85</v>
      </c>
      <c r="C104" s="193" t="s">
        <v>231</v>
      </c>
      <c r="D104" s="116"/>
      <c r="E104" s="193" t="s">
        <v>231</v>
      </c>
      <c r="F104" s="116" t="str">
        <f t="shared" si="17"/>
        <v>-</v>
      </c>
      <c r="G104" s="193" t="s">
        <v>231</v>
      </c>
      <c r="H104" s="116" t="str">
        <f t="shared" si="17"/>
        <v>-</v>
      </c>
      <c r="I104" s="193" t="s">
        <v>231</v>
      </c>
      <c r="J104" s="116" t="str">
        <f t="shared" si="17"/>
        <v>-</v>
      </c>
      <c r="K104" s="193" t="s">
        <v>231</v>
      </c>
      <c r="L104" s="116" t="str">
        <f t="shared" si="18"/>
        <v>-</v>
      </c>
      <c r="M104" s="193" t="s">
        <v>231</v>
      </c>
      <c r="N104" s="116" t="str">
        <f t="shared" si="19"/>
        <v>-</v>
      </c>
      <c r="O104" s="116" t="str">
        <f t="shared" si="20"/>
        <v>-</v>
      </c>
    </row>
    <row r="105" spans="2:15" x14ac:dyDescent="0.25">
      <c r="B105" s="114" t="s">
        <v>87</v>
      </c>
      <c r="C105" s="193" t="s">
        <v>231</v>
      </c>
      <c r="D105" s="116"/>
      <c r="E105" s="193" t="s">
        <v>231</v>
      </c>
      <c r="F105" s="116" t="str">
        <f t="shared" si="17"/>
        <v>-</v>
      </c>
      <c r="G105" s="193" t="s">
        <v>231</v>
      </c>
      <c r="H105" s="116" t="str">
        <f t="shared" si="17"/>
        <v>-</v>
      </c>
      <c r="I105" s="193" t="s">
        <v>231</v>
      </c>
      <c r="J105" s="116" t="str">
        <f t="shared" si="17"/>
        <v>-</v>
      </c>
      <c r="K105" s="193" t="s">
        <v>231</v>
      </c>
      <c r="L105" s="116" t="str">
        <f t="shared" si="18"/>
        <v>-</v>
      </c>
      <c r="M105" s="193" t="s">
        <v>231</v>
      </c>
      <c r="N105" s="116" t="str">
        <f t="shared" si="19"/>
        <v>-</v>
      </c>
      <c r="O105" s="116" t="str">
        <f t="shared" si="20"/>
        <v>-</v>
      </c>
    </row>
    <row r="106" spans="2:15" x14ac:dyDescent="0.25">
      <c r="B106" s="114" t="s">
        <v>89</v>
      </c>
      <c r="C106" s="193" t="s">
        <v>231</v>
      </c>
      <c r="D106" s="116"/>
      <c r="E106" s="193" t="s">
        <v>231</v>
      </c>
      <c r="F106" s="116" t="str">
        <f t="shared" si="17"/>
        <v>-</v>
      </c>
      <c r="G106" s="193" t="s">
        <v>231</v>
      </c>
      <c r="H106" s="116" t="str">
        <f t="shared" si="17"/>
        <v>-</v>
      </c>
      <c r="I106" s="193" t="s">
        <v>231</v>
      </c>
      <c r="J106" s="116" t="str">
        <f t="shared" si="17"/>
        <v>-</v>
      </c>
      <c r="K106" s="193" t="s">
        <v>231</v>
      </c>
      <c r="L106" s="116" t="str">
        <f t="shared" si="18"/>
        <v>-</v>
      </c>
      <c r="M106" s="193" t="s">
        <v>231</v>
      </c>
      <c r="N106" s="116" t="str">
        <f>IFERROR(M106/K106-1,"-")</f>
        <v>-</v>
      </c>
      <c r="O106" s="116" t="str">
        <f>IFERROR(M106/C106-1,"-")</f>
        <v>-</v>
      </c>
    </row>
    <row r="107" spans="2:15" x14ac:dyDescent="0.25">
      <c r="B107" s="114" t="s">
        <v>91</v>
      </c>
      <c r="C107" s="193" t="s">
        <v>231</v>
      </c>
      <c r="D107" s="116"/>
      <c r="E107" s="193" t="s">
        <v>231</v>
      </c>
      <c r="F107" s="116" t="str">
        <f t="shared" si="17"/>
        <v>-</v>
      </c>
      <c r="G107" s="193" t="s">
        <v>231</v>
      </c>
      <c r="H107" s="116" t="str">
        <f t="shared" si="17"/>
        <v>-</v>
      </c>
      <c r="I107" s="193" t="s">
        <v>231</v>
      </c>
      <c r="J107" s="116" t="str">
        <f t="shared" si="17"/>
        <v>-</v>
      </c>
      <c r="K107" s="193" t="s">
        <v>231</v>
      </c>
      <c r="L107" s="116" t="str">
        <f t="shared" si="18"/>
        <v>-</v>
      </c>
      <c r="M107" s="193" t="s">
        <v>231</v>
      </c>
      <c r="N107" s="116" t="str">
        <f>IFERROR(M107/K107-1,"-")</f>
        <v>-</v>
      </c>
      <c r="O107" s="116" t="str">
        <f>IFERROR(M107/C107-1,"-")</f>
        <v>-</v>
      </c>
    </row>
    <row r="108" spans="2:15" x14ac:dyDescent="0.25">
      <c r="B108" s="114" t="s">
        <v>93</v>
      </c>
      <c r="C108" s="193" t="s">
        <v>231</v>
      </c>
      <c r="D108" s="116"/>
      <c r="E108" s="193" t="s">
        <v>231</v>
      </c>
      <c r="F108" s="116" t="str">
        <f t="shared" si="17"/>
        <v>-</v>
      </c>
      <c r="G108" s="193" t="s">
        <v>231</v>
      </c>
      <c r="H108" s="116" t="str">
        <f t="shared" si="17"/>
        <v>-</v>
      </c>
      <c r="I108" s="193" t="s">
        <v>231</v>
      </c>
      <c r="J108" s="116" t="str">
        <f t="shared" si="17"/>
        <v>-</v>
      </c>
      <c r="K108" s="193" t="s">
        <v>231</v>
      </c>
      <c r="L108" s="116" t="str">
        <f t="shared" si="18"/>
        <v>-</v>
      </c>
      <c r="M108" s="193" t="s">
        <v>231</v>
      </c>
      <c r="N108" s="116" t="str">
        <f>IFERROR(M108/K108-1,"-")</f>
        <v>-</v>
      </c>
      <c r="O108" s="116" t="str">
        <f>IFERROR(M108/C108-1,"-")</f>
        <v>-</v>
      </c>
    </row>
    <row r="109" spans="2:15" ht="15.75" x14ac:dyDescent="0.25">
      <c r="B109" s="117" t="s">
        <v>30</v>
      </c>
      <c r="C109" s="201" t="str">
        <f>IFERROR(AVERAGE(C97:C108),"-")</f>
        <v>-</v>
      </c>
      <c r="D109" s="119"/>
      <c r="E109" s="201" t="str">
        <f>IFERROR(AVERAGE(E97:E108),"-")</f>
        <v>-</v>
      </c>
      <c r="F109" s="119" t="str">
        <f t="shared" si="17"/>
        <v>-</v>
      </c>
      <c r="G109" s="201" t="str">
        <f>IFERROR(AVERAGE(G97:G108),"-")</f>
        <v>-</v>
      </c>
      <c r="H109" s="119" t="str">
        <f t="shared" si="17"/>
        <v>-</v>
      </c>
      <c r="I109" s="201" t="str">
        <f>IFERROR(AVERAGE(I97:I108),"-")</f>
        <v>-</v>
      </c>
      <c r="J109" s="119" t="str">
        <f t="shared" si="17"/>
        <v>-</v>
      </c>
      <c r="K109" s="201" t="str">
        <f>IFERROR(AVERAGE(K97:K108),"-")</f>
        <v>-</v>
      </c>
      <c r="L109" s="119" t="str">
        <f t="shared" si="18"/>
        <v>-</v>
      </c>
      <c r="M109" s="201" t="str">
        <f>IFERROR(AVERAGE(M97:M108),"-")</f>
        <v>-</v>
      </c>
      <c r="N109" s="119" t="s">
        <v>231</v>
      </c>
      <c r="O109" s="119" t="s">
        <v>231</v>
      </c>
    </row>
    <row r="110" spans="2:15" ht="6" customHeight="1" x14ac:dyDescent="0.25"/>
    <row r="111" spans="2:15" x14ac:dyDescent="0.25">
      <c r="B111" s="105" t="s">
        <v>55</v>
      </c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 x14ac:dyDescent="0.25">
      <c r="C112" s="197"/>
      <c r="K112" s="197"/>
      <c r="L112" s="197"/>
      <c r="O112" s="197"/>
    </row>
    <row r="114" spans="15:15" x14ac:dyDescent="0.25">
      <c r="O114" s="197"/>
    </row>
  </sheetData>
  <mergeCells count="41">
    <mergeCell ref="B92:O92"/>
    <mergeCell ref="C94:O94"/>
    <mergeCell ref="C95:D95"/>
    <mergeCell ref="E95:F95"/>
    <mergeCell ref="G95:H95"/>
    <mergeCell ref="I95:J95"/>
    <mergeCell ref="K95:L95"/>
    <mergeCell ref="M95:O95"/>
    <mergeCell ref="B70:O70"/>
    <mergeCell ref="C72:O72"/>
    <mergeCell ref="C73:D73"/>
    <mergeCell ref="E73:F73"/>
    <mergeCell ref="G73:H73"/>
    <mergeCell ref="I73:J73"/>
    <mergeCell ref="K73:L73"/>
    <mergeCell ref="M73:O73"/>
    <mergeCell ref="B48:O48"/>
    <mergeCell ref="C50:O50"/>
    <mergeCell ref="C51:D51"/>
    <mergeCell ref="E51:F51"/>
    <mergeCell ref="G51:H51"/>
    <mergeCell ref="I51:J51"/>
    <mergeCell ref="K51:L51"/>
    <mergeCell ref="M51:O51"/>
    <mergeCell ref="P21:P24"/>
    <mergeCell ref="B26:O26"/>
    <mergeCell ref="C28:O28"/>
    <mergeCell ref="C29:D29"/>
    <mergeCell ref="E29:F29"/>
    <mergeCell ref="G29:H29"/>
    <mergeCell ref="I29:J29"/>
    <mergeCell ref="K29:L29"/>
    <mergeCell ref="M29:O29"/>
    <mergeCell ref="B4:O4"/>
    <mergeCell ref="C6:O6"/>
    <mergeCell ref="C7:D7"/>
    <mergeCell ref="E7:F7"/>
    <mergeCell ref="G7:H7"/>
    <mergeCell ref="I7:J7"/>
    <mergeCell ref="K7:L7"/>
    <mergeCell ref="M7:O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1202-ADE9-4CD1-9659-D59CA85CE08C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FC63-AEA0-4C3E-A861-7BBCBAE830BC}">
  <sheetPr>
    <tabColor theme="2" tint="-9.9978637043366805E-2"/>
  </sheetPr>
  <dimension ref="B1:BB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0.85546875" customWidth="1"/>
    <col min="10" max="10" width="11" hidden="1" customWidth="1"/>
    <col min="11" max="11" width="13.85546875" hidden="1" customWidth="1"/>
    <col min="12" max="12" width="11" hidden="1" customWidth="1"/>
    <col min="13" max="13" width="0" hidden="1" customWidth="1"/>
    <col min="14" max="14" width="11.42578125" hidden="1" customWidth="1"/>
    <col min="15" max="16" width="0" hidden="1" customWidth="1"/>
    <col min="18" max="18" width="25" customWidth="1"/>
    <col min="19" max="19" width="11.28515625" customWidth="1"/>
    <col min="20" max="20" width="14.85546875" customWidth="1"/>
    <col min="21" max="21" width="14.42578125" customWidth="1"/>
    <col min="22" max="23" width="14.28515625" customWidth="1"/>
    <col min="24" max="24" width="14.42578125" customWidth="1"/>
    <col min="25" max="25" width="15" customWidth="1"/>
    <col min="26" max="26" width="11.42578125" hidden="1" customWidth="1"/>
    <col min="27" max="27" width="14.85546875" hidden="1" customWidth="1"/>
    <col min="28" max="28" width="11.42578125" hidden="1" customWidth="1"/>
    <col min="29" max="29" width="12.42578125" hidden="1" customWidth="1"/>
    <col min="30" max="30" width="10.85546875" hidden="1" customWidth="1"/>
    <col min="31" max="31" width="9.85546875" hidden="1" customWidth="1"/>
    <col min="32" max="32" width="9.42578125" hidden="1" customWidth="1"/>
    <col min="33" max="33" width="14.5703125" customWidth="1"/>
    <col min="34" max="34" width="28.42578125" customWidth="1"/>
    <col min="35" max="39" width="17.7109375" customWidth="1"/>
    <col min="40" max="40" width="9.28515625" customWidth="1"/>
    <col min="41" max="41" width="14.140625" customWidth="1"/>
    <col min="42" max="42" width="9.42578125" customWidth="1"/>
    <col min="43" max="43" width="13.140625" customWidth="1"/>
    <col min="44" max="44" width="7.85546875" customWidth="1"/>
    <col min="45" max="49" width="14.42578125" hidden="1" customWidth="1"/>
    <col min="50" max="50" width="9.85546875" hidden="1" customWidth="1"/>
    <col min="51" max="51" width="13" hidden="1" customWidth="1"/>
    <col min="52" max="52" width="9.5703125" hidden="1" customWidth="1"/>
    <col min="53" max="53" width="11.85546875" hidden="1" customWidth="1"/>
    <col min="54" max="54" width="9" hidden="1" customWidth="1"/>
  </cols>
  <sheetData>
    <row r="1" spans="2:54" ht="42.75" customHeight="1" x14ac:dyDescent="0.25"/>
    <row r="3" spans="2:54" x14ac:dyDescent="0.25">
      <c r="O3" s="202"/>
    </row>
    <row r="5" spans="2:54" ht="50.25" customHeight="1" thickBot="1" x14ac:dyDescent="0.3">
      <c r="B5" s="267" t="s">
        <v>164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R5" s="267" t="s">
        <v>165</v>
      </c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H5" s="267" t="s">
        <v>166</v>
      </c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</row>
    <row r="6" spans="2:54" ht="6" customHeight="1" thickBot="1" x14ac:dyDescent="0.3">
      <c r="B6" s="83"/>
      <c r="C6" s="83"/>
      <c r="D6" s="83"/>
      <c r="E6" s="83"/>
      <c r="F6" s="83"/>
      <c r="G6" s="83"/>
      <c r="H6" s="83"/>
      <c r="I6" s="84"/>
      <c r="J6" s="83"/>
      <c r="K6" s="83"/>
      <c r="L6" s="83"/>
      <c r="M6" s="83"/>
      <c r="N6" s="84"/>
      <c r="O6" s="84"/>
      <c r="P6" s="84"/>
      <c r="R6" s="83"/>
      <c r="S6" s="83"/>
      <c r="T6" s="83"/>
      <c r="U6" s="83"/>
      <c r="V6" s="83"/>
      <c r="W6" s="83"/>
      <c r="X6" s="83"/>
      <c r="Y6" s="84"/>
      <c r="Z6" s="83"/>
      <c r="AA6" s="83"/>
      <c r="AB6" s="83"/>
      <c r="AC6" s="83"/>
      <c r="AD6" s="84"/>
      <c r="AE6" s="84"/>
      <c r="AF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</row>
    <row r="7" spans="2:54" ht="51.75" customHeight="1" thickBot="1" x14ac:dyDescent="0.3">
      <c r="B7" s="85"/>
      <c r="C7" s="203" t="s">
        <v>263</v>
      </c>
      <c r="D7" s="203" t="s">
        <v>270</v>
      </c>
      <c r="E7" s="203" t="s">
        <v>265</v>
      </c>
      <c r="F7" s="90" t="s">
        <v>266</v>
      </c>
      <c r="G7" s="90" t="s">
        <v>267</v>
      </c>
      <c r="H7" s="14" t="str">
        <f>CONCATENATE("var. ",RIGHT(G7,2),"/",RIGHT(F7,2))</f>
        <v>var. 24/23</v>
      </c>
      <c r="I7" s="204" t="str">
        <f>CONCATENATE("var. ",RIGHT(G7,2),"/",RIGHT(C7,2))</f>
        <v>var. 24/19</v>
      </c>
      <c r="J7" s="203" t="s">
        <v>237</v>
      </c>
      <c r="K7" s="205" t="s">
        <v>227</v>
      </c>
      <c r="L7" s="205" t="s">
        <v>228</v>
      </c>
      <c r="M7" s="13" t="s">
        <v>229</v>
      </c>
      <c r="N7" s="13" t="s">
        <v>230</v>
      </c>
      <c r="O7" s="14" t="str">
        <f>CONCATENATE("var. ",RIGHT(N7,2),"/",RIGHT(M7,2))</f>
        <v>var. 24/23</v>
      </c>
      <c r="P7" s="14" t="str">
        <f>CONCATENATE("var. ",RIGHT(N7,2),"/",RIGHT(J7,2))</f>
        <v>var. 24/20</v>
      </c>
      <c r="R7" s="85"/>
      <c r="S7" s="203" t="s">
        <v>263</v>
      </c>
      <c r="T7" s="205" t="s">
        <v>270</v>
      </c>
      <c r="U7" s="205" t="s">
        <v>265</v>
      </c>
      <c r="V7" s="90" t="s">
        <v>266</v>
      </c>
      <c r="W7" s="90" t="s">
        <v>267</v>
      </c>
      <c r="X7" s="14" t="str">
        <f>CONCATENATE("var. ",RIGHT(W7,2),"/",RIGHT(V7,2))</f>
        <v>var. 24/23</v>
      </c>
      <c r="Y7" s="204" t="str">
        <f>CONCATENATE("var. ",RIGHT(W7,2),"/",RIGHT(S7,2))</f>
        <v>var. 24/19</v>
      </c>
      <c r="Z7" s="203" t="s">
        <v>237</v>
      </c>
      <c r="AA7" s="203" t="s">
        <v>227</v>
      </c>
      <c r="AB7" s="203" t="s">
        <v>228</v>
      </c>
      <c r="AC7" s="13" t="s">
        <v>229</v>
      </c>
      <c r="AD7" s="13" t="s">
        <v>230</v>
      </c>
      <c r="AE7" s="14" t="str">
        <f>CONCATENATE("var. ",RIGHT(AD7,2),"/",RIGHT(AC7,2))</f>
        <v>var. 24/23</v>
      </c>
      <c r="AF7" s="14" t="str">
        <f>CONCATENATE("var. ",RIGHT(AD7,2),"/",RIGHT(Z7,2))</f>
        <v>var. 24/20</v>
      </c>
      <c r="AH7" s="85"/>
      <c r="AI7" s="203" t="s">
        <v>263</v>
      </c>
      <c r="AJ7" s="205" t="s">
        <v>270</v>
      </c>
      <c r="AK7" s="205" t="s">
        <v>265</v>
      </c>
      <c r="AL7" s="90" t="s">
        <v>266</v>
      </c>
      <c r="AM7" s="90" t="s">
        <v>267</v>
      </c>
      <c r="AN7" s="14" t="str">
        <f>CONCATENATE("var. ",RIGHT(AM7,2),"/",RIGHT(AL7,2))</f>
        <v>var. 24/23</v>
      </c>
      <c r="AO7" s="204" t="str">
        <f>CONCATENATE("dif. ",RIGHT(AM7,2),"/",RIGHT(AL7,2))</f>
        <v>dif. 24/23</v>
      </c>
      <c r="AP7" s="204" t="str">
        <f>CONCATENATE("var. ",RIGHT(AM7,2),"/",RIGHT(AI7,2))</f>
        <v>var. 24/19</v>
      </c>
      <c r="AQ7" s="204" t="str">
        <f>CONCATENATE("dif. ",RIGHT(AM7,2),"/",RIGHT(AI7,2))</f>
        <v>dif. 24/19</v>
      </c>
      <c r="AR7" s="206" t="str">
        <f>CONCATENATE("cuota ",RIGHT(AM7,2))</f>
        <v>cuota 24</v>
      </c>
      <c r="AS7" s="203" t="s">
        <v>237</v>
      </c>
      <c r="AT7" s="205" t="s">
        <v>227</v>
      </c>
      <c r="AU7" s="205" t="s">
        <v>228</v>
      </c>
      <c r="AV7" s="13" t="s">
        <v>229</v>
      </c>
      <c r="AW7" s="13" t="s">
        <v>230</v>
      </c>
      <c r="AX7" s="14" t="str">
        <f>CONCATENATE("var. ",RIGHT(AW7,2),"/",RIGHT(AV7,2))</f>
        <v>var. 24/23</v>
      </c>
      <c r="AY7" s="204" t="str">
        <f>CONCATENATE("dif. ",RIGHT(AW7,2),"/",RIGHT(AV7,2))</f>
        <v>dif. 24/23</v>
      </c>
      <c r="AZ7" s="204" t="str">
        <f>CONCATENATE("var. ",RIGHT(AW7,2),"/",RIGHT(AS7,2))</f>
        <v>var. 24/20</v>
      </c>
      <c r="BA7" s="204" t="str">
        <f>CONCATENATE("dif. ",RIGHT(AW7,2),"/",RIGHT(AS7,2))</f>
        <v>dif. 24/20</v>
      </c>
      <c r="BB7" s="206" t="str">
        <f>CONCATENATE("cuota ",RIGHT(AW7,2))</f>
        <v>cuota 24</v>
      </c>
    </row>
    <row r="8" spans="2:54" ht="15.75" x14ac:dyDescent="0.25">
      <c r="B8" s="207" t="s">
        <v>43</v>
      </c>
      <c r="C8" s="208">
        <v>86.996794276636223</v>
      </c>
      <c r="D8" s="209">
        <v>94.47676159590354</v>
      </c>
      <c r="E8" s="209">
        <v>103.51059365237521</v>
      </c>
      <c r="F8" s="210">
        <v>110.49579813397699</v>
      </c>
      <c r="G8" s="209">
        <v>121.90621432671452</v>
      </c>
      <c r="H8" s="132">
        <f>G8/F8-1</f>
        <v>0.10326561177378268</v>
      </c>
      <c r="I8" s="132">
        <f t="shared" ref="I8:I18" si="0">G8/C8-1</f>
        <v>0.40127248757088441</v>
      </c>
      <c r="J8" s="208">
        <v>83.23</v>
      </c>
      <c r="K8" s="211">
        <v>105.23</v>
      </c>
      <c r="L8" s="211">
        <v>105.25</v>
      </c>
      <c r="M8" s="211">
        <v>2705.3199999999997</v>
      </c>
      <c r="N8" s="211">
        <v>2865.130000000001</v>
      </c>
      <c r="O8" s="132">
        <f t="shared" ref="O8:O18" si="1">N8/M8-1</f>
        <v>5.9072494196620529E-2</v>
      </c>
      <c r="P8" s="212">
        <f t="shared" ref="P8:P18" si="2">N8/J8-1</f>
        <v>33.424246065120762</v>
      </c>
      <c r="R8" s="207" t="s">
        <v>43</v>
      </c>
      <c r="S8" s="208">
        <v>69.370348156872495</v>
      </c>
      <c r="T8" s="210">
        <v>44.968658168364051</v>
      </c>
      <c r="U8" s="210">
        <v>77.585672942896579</v>
      </c>
      <c r="V8" s="210">
        <v>89.649875659827757</v>
      </c>
      <c r="W8" s="210">
        <v>101.16666562217193</v>
      </c>
      <c r="X8" s="132">
        <f t="shared" ref="X8:X18" si="3">W8/V8-1</f>
        <v>0.12846409297927086</v>
      </c>
      <c r="Y8" s="132">
        <f t="shared" ref="Y8:Y18" si="4">W8/S8-1</f>
        <v>0.45835603121662283</v>
      </c>
      <c r="Z8" s="208">
        <v>20.02</v>
      </c>
      <c r="AA8" s="211">
        <v>76.52</v>
      </c>
      <c r="AB8" s="211">
        <v>83.26</v>
      </c>
      <c r="AC8" s="211">
        <v>2209.1800000000003</v>
      </c>
      <c r="AD8" s="211">
        <v>2389.2000000000007</v>
      </c>
      <c r="AE8" s="132">
        <f t="shared" ref="AE8:AE18" si="5">AD8/AC8-1</f>
        <v>8.1487248662399869E-2</v>
      </c>
      <c r="AF8" s="132">
        <f t="shared" ref="AF8:AF18" si="6">AD8/Z8-1</f>
        <v>118.34065934065939</v>
      </c>
      <c r="AH8" s="63" t="s">
        <v>43</v>
      </c>
      <c r="AI8" s="213">
        <v>1164045941.3</v>
      </c>
      <c r="AJ8" s="131">
        <v>418465794.61000001</v>
      </c>
      <c r="AK8" s="131">
        <v>1220647920.8699999</v>
      </c>
      <c r="AL8" s="131">
        <v>1436841017.01</v>
      </c>
      <c r="AM8" s="131">
        <v>1647597613.0800004</v>
      </c>
      <c r="AN8" s="132">
        <f t="shared" ref="AN8:AN18" si="7">AM8/AL8-1</f>
        <v>0.14668052594195502</v>
      </c>
      <c r="AO8" s="131">
        <f t="shared" ref="AO8:AO18" si="8">AM8-AL8</f>
        <v>210756596.07000041</v>
      </c>
      <c r="AP8" s="132">
        <f t="shared" ref="AP8:AP18" si="9">AM8/AI8-1</f>
        <v>0.41540600299673103</v>
      </c>
      <c r="AQ8" s="131">
        <f t="shared" ref="AQ8:AQ18" si="10">AM8-AI8</f>
        <v>483551671.78000045</v>
      </c>
      <c r="AR8" s="133">
        <f t="shared" ref="AR8:AR18" si="11">AM8/AM$8</f>
        <v>1</v>
      </c>
      <c r="AS8" s="214">
        <v>16034024.5</v>
      </c>
      <c r="AT8" s="215">
        <v>112153548.94</v>
      </c>
      <c r="AU8" s="215">
        <v>135040900.16</v>
      </c>
      <c r="AV8" s="215">
        <v>464292656.80999988</v>
      </c>
      <c r="AW8" s="215">
        <v>526030372.24999994</v>
      </c>
      <c r="AX8" s="132">
        <f t="shared" ref="AX8:AX18" si="12">AW8/AV8-1</f>
        <v>0.13297155260688243</v>
      </c>
      <c r="AY8" s="131">
        <f t="shared" ref="AY8:AY18" si="13">AW8-AV8</f>
        <v>61737715.440000057</v>
      </c>
      <c r="AZ8" s="132">
        <f t="shared" ref="AZ8:AZ18" si="14">AW8/AS8-1</f>
        <v>31.807132872349044</v>
      </c>
      <c r="BA8" s="131">
        <f t="shared" ref="BA8:BA18" si="15">AW8-AS8</f>
        <v>509996347.74999994</v>
      </c>
      <c r="BB8" s="133">
        <f t="shared" ref="BB8:BB18" si="16">AW8/AW$8</f>
        <v>1</v>
      </c>
    </row>
    <row r="9" spans="2:54" x14ac:dyDescent="0.25">
      <c r="B9" s="15" t="s">
        <v>44</v>
      </c>
      <c r="C9" s="216">
        <v>105.84973100534538</v>
      </c>
      <c r="D9" s="217">
        <v>120.02147991713741</v>
      </c>
      <c r="E9" s="217">
        <v>127.80811517194637</v>
      </c>
      <c r="F9" s="217">
        <v>134.37015624961805</v>
      </c>
      <c r="G9" s="217">
        <v>146.89847035864958</v>
      </c>
      <c r="H9" s="74">
        <f>G9/F9-1</f>
        <v>9.3237326343193372E-2</v>
      </c>
      <c r="I9" s="74">
        <f t="shared" si="0"/>
        <v>0.38780201861099917</v>
      </c>
      <c r="J9" s="216">
        <v>102.15</v>
      </c>
      <c r="K9" s="217">
        <v>132.52000000000001</v>
      </c>
      <c r="L9" s="217">
        <v>129.80000000000001</v>
      </c>
      <c r="M9" s="217">
        <v>139.91999999999999</v>
      </c>
      <c r="N9" s="217">
        <v>149.41</v>
      </c>
      <c r="O9" s="74">
        <f t="shared" si="1"/>
        <v>6.7824471126358032E-2</v>
      </c>
      <c r="P9" s="74">
        <f t="shared" si="2"/>
        <v>0.46265296133137523</v>
      </c>
      <c r="R9" s="15" t="s">
        <v>44</v>
      </c>
      <c r="S9" s="216">
        <v>88.957275549029447</v>
      </c>
      <c r="T9" s="217">
        <v>62.249642421004083</v>
      </c>
      <c r="U9" s="217">
        <v>104.01424644615264</v>
      </c>
      <c r="V9" s="217">
        <v>114.8352025169124</v>
      </c>
      <c r="W9" s="217">
        <v>126.43260550178164</v>
      </c>
      <c r="X9" s="74">
        <f t="shared" si="3"/>
        <v>0.1009917057721148</v>
      </c>
      <c r="Y9" s="74">
        <f t="shared" si="4"/>
        <v>0.421273355343458</v>
      </c>
      <c r="Z9" s="216">
        <v>22.26</v>
      </c>
      <c r="AA9" s="217">
        <v>106</v>
      </c>
      <c r="AB9" s="217">
        <v>112.13</v>
      </c>
      <c r="AC9" s="217">
        <v>121.45</v>
      </c>
      <c r="AD9" s="217">
        <v>131.94</v>
      </c>
      <c r="AE9" s="74">
        <f t="shared" si="5"/>
        <v>8.6372993001235132E-2</v>
      </c>
      <c r="AF9" s="74">
        <f t="shared" si="6"/>
        <v>4.9272237196765492</v>
      </c>
      <c r="AH9" s="15" t="s">
        <v>44</v>
      </c>
      <c r="AI9" s="218">
        <v>523122521.94</v>
      </c>
      <c r="AJ9" s="52">
        <v>216528168.16000003</v>
      </c>
      <c r="AK9" s="52">
        <v>594845246.01999998</v>
      </c>
      <c r="AL9" s="52">
        <v>685482777.69000006</v>
      </c>
      <c r="AM9" s="52">
        <v>764872263.66999996</v>
      </c>
      <c r="AN9" s="74">
        <f t="shared" si="7"/>
        <v>0.11581543484948464</v>
      </c>
      <c r="AO9" s="52">
        <f t="shared" si="8"/>
        <v>79389485.9799999</v>
      </c>
      <c r="AP9" s="74">
        <f t="shared" si="9"/>
        <v>0.46212833818255605</v>
      </c>
      <c r="AQ9" s="52">
        <f t="shared" si="10"/>
        <v>241749741.72999996</v>
      </c>
      <c r="AR9" s="98">
        <f t="shared" si="11"/>
        <v>0.46423486996934671</v>
      </c>
      <c r="AS9" s="219">
        <v>6200586.4400000004</v>
      </c>
      <c r="AT9" s="220">
        <v>56935470.75</v>
      </c>
      <c r="AU9" s="220">
        <v>65605493.899999999</v>
      </c>
      <c r="AV9" s="220">
        <v>75041552.640000001</v>
      </c>
      <c r="AW9" s="220">
        <v>82045251.849999994</v>
      </c>
      <c r="AX9" s="74">
        <f t="shared" si="12"/>
        <v>9.3330947503167172E-2</v>
      </c>
      <c r="AY9" s="52">
        <f t="shared" si="13"/>
        <v>7003699.2099999934</v>
      </c>
      <c r="AZ9" s="74">
        <f t="shared" si="14"/>
        <v>12.231853574482221</v>
      </c>
      <c r="BA9" s="52">
        <f t="shared" si="15"/>
        <v>75844665.409999996</v>
      </c>
      <c r="BB9" s="98">
        <f t="shared" si="16"/>
        <v>0.15597056021511885</v>
      </c>
    </row>
    <row r="10" spans="2:54" x14ac:dyDescent="0.25">
      <c r="B10" s="19" t="s">
        <v>45</v>
      </c>
      <c r="C10" s="216">
        <v>83.920548374547039</v>
      </c>
      <c r="D10" s="217">
        <v>80.290545247609472</v>
      </c>
      <c r="E10" s="217">
        <v>91.548614248291642</v>
      </c>
      <c r="F10" s="217">
        <v>98.588100555027395</v>
      </c>
      <c r="G10" s="217">
        <v>112.82684308235204</v>
      </c>
      <c r="H10" s="74">
        <f>G10/F10-1</f>
        <v>0.14442658340270209</v>
      </c>
      <c r="I10" s="74">
        <f t="shared" si="0"/>
        <v>0.34444835344489033</v>
      </c>
      <c r="J10" s="216">
        <v>76.709999999999994</v>
      </c>
      <c r="K10" s="217">
        <v>87.2</v>
      </c>
      <c r="L10" s="217">
        <v>94.63</v>
      </c>
      <c r="M10" s="217">
        <v>100.29</v>
      </c>
      <c r="N10" s="217">
        <v>116.03</v>
      </c>
      <c r="O10" s="74">
        <f t="shared" si="1"/>
        <v>0.15694485990627172</v>
      </c>
      <c r="P10" s="74">
        <f t="shared" si="2"/>
        <v>0.51257984617390195</v>
      </c>
      <c r="R10" s="19" t="s">
        <v>45</v>
      </c>
      <c r="S10" s="216">
        <v>67.230605328958305</v>
      </c>
      <c r="T10" s="217">
        <v>33.952423887354037</v>
      </c>
      <c r="U10" s="217">
        <v>68.49298851867286</v>
      </c>
      <c r="V10" s="217">
        <v>80.655298704795626</v>
      </c>
      <c r="W10" s="217">
        <v>94.244930852908865</v>
      </c>
      <c r="X10" s="74">
        <f t="shared" si="3"/>
        <v>0.16849025874731804</v>
      </c>
      <c r="Y10" s="74">
        <f t="shared" si="4"/>
        <v>0.40181589012578245</v>
      </c>
      <c r="Z10" s="216">
        <v>16.29</v>
      </c>
      <c r="AA10" s="217">
        <v>61.72</v>
      </c>
      <c r="AB10" s="217">
        <v>76.150000000000006</v>
      </c>
      <c r="AC10" s="217">
        <v>85.81</v>
      </c>
      <c r="AD10" s="217">
        <v>96.94</v>
      </c>
      <c r="AE10" s="74">
        <f t="shared" si="5"/>
        <v>0.12970516256846509</v>
      </c>
      <c r="AF10" s="74">
        <f t="shared" si="6"/>
        <v>4.9508901166359731</v>
      </c>
      <c r="AH10" s="19" t="s">
        <v>45</v>
      </c>
      <c r="AI10" s="218">
        <v>321254160.15999997</v>
      </c>
      <c r="AJ10" s="52">
        <v>79958747.430000007</v>
      </c>
      <c r="AK10" s="52">
        <v>303638448.10000002</v>
      </c>
      <c r="AL10" s="52">
        <v>350771697.93999994</v>
      </c>
      <c r="AM10" s="52">
        <v>415964844.41000003</v>
      </c>
      <c r="AN10" s="74">
        <f t="shared" si="7"/>
        <v>0.18585634717072153</v>
      </c>
      <c r="AO10" s="52">
        <f t="shared" si="8"/>
        <v>65193146.470000088</v>
      </c>
      <c r="AP10" s="74">
        <f t="shared" si="9"/>
        <v>0.29481543274904087</v>
      </c>
      <c r="AQ10" s="52">
        <f t="shared" si="10"/>
        <v>94710684.25000006</v>
      </c>
      <c r="AR10" s="98">
        <f t="shared" si="11"/>
        <v>0.25246749637637556</v>
      </c>
      <c r="AS10" s="219">
        <v>3635022.82</v>
      </c>
      <c r="AT10" s="220">
        <v>25315026.170000002</v>
      </c>
      <c r="AU10" s="220">
        <v>35398040.82</v>
      </c>
      <c r="AV10" s="220">
        <v>37749114.700000003</v>
      </c>
      <c r="AW10" s="220">
        <v>44156356.289999999</v>
      </c>
      <c r="AX10" s="74">
        <f t="shared" si="12"/>
        <v>0.16973223454164854</v>
      </c>
      <c r="AY10" s="52">
        <f t="shared" si="13"/>
        <v>6407241.5899999961</v>
      </c>
      <c r="AZ10" s="74">
        <f t="shared" si="14"/>
        <v>11.147477052152317</v>
      </c>
      <c r="BA10" s="52">
        <f t="shared" si="15"/>
        <v>40521333.469999999</v>
      </c>
      <c r="BB10" s="98">
        <f t="shared" si="16"/>
        <v>8.3942598411436128E-2</v>
      </c>
    </row>
    <row r="11" spans="2:54" x14ac:dyDescent="0.25">
      <c r="B11" s="19" t="s">
        <v>46</v>
      </c>
      <c r="C11" s="216">
        <v>67.827968328679049</v>
      </c>
      <c r="D11" s="217">
        <v>63.187162427832199</v>
      </c>
      <c r="E11" s="217">
        <v>74.099782483795437</v>
      </c>
      <c r="F11" s="217">
        <v>78.150113391052273</v>
      </c>
      <c r="G11" s="217">
        <v>85.615358204838486</v>
      </c>
      <c r="H11" s="74">
        <f>G11/F11-1</f>
        <v>9.5524427155097902E-2</v>
      </c>
      <c r="I11" s="74">
        <f t="shared" si="0"/>
        <v>0.26224270480822542</v>
      </c>
      <c r="J11" s="216">
        <v>53.24</v>
      </c>
      <c r="K11" s="217">
        <v>67.12</v>
      </c>
      <c r="L11" s="217">
        <v>82.24</v>
      </c>
      <c r="M11" s="217">
        <v>85.13</v>
      </c>
      <c r="N11" s="217">
        <v>88.45</v>
      </c>
      <c r="O11" s="74">
        <f t="shared" si="1"/>
        <v>3.8999177728180623E-2</v>
      </c>
      <c r="P11" s="74">
        <f t="shared" si="2"/>
        <v>0.66134485349361372</v>
      </c>
      <c r="R11" s="19" t="s">
        <v>46</v>
      </c>
      <c r="S11" s="216">
        <v>46.751112226260076</v>
      </c>
      <c r="T11" s="217">
        <v>30.600148499036138</v>
      </c>
      <c r="U11" s="217">
        <v>50.025601581139455</v>
      </c>
      <c r="V11" s="217">
        <v>50.251032830058051</v>
      </c>
      <c r="W11" s="217">
        <v>59.182203294682672</v>
      </c>
      <c r="X11" s="74">
        <f t="shared" si="3"/>
        <v>0.17773108255960812</v>
      </c>
      <c r="Y11" s="74">
        <f t="shared" si="4"/>
        <v>0.26589936530836278</v>
      </c>
      <c r="Z11" s="216">
        <v>10.119999999999999</v>
      </c>
      <c r="AA11" s="217">
        <v>49.31</v>
      </c>
      <c r="AB11" s="217">
        <v>55.54</v>
      </c>
      <c r="AC11" s="217">
        <v>63.89</v>
      </c>
      <c r="AD11" s="217">
        <v>58.95</v>
      </c>
      <c r="AE11" s="74">
        <f t="shared" si="5"/>
        <v>-7.7320394427922934E-2</v>
      </c>
      <c r="AF11" s="74">
        <f t="shared" si="6"/>
        <v>4.8250988142292499</v>
      </c>
      <c r="AH11" s="19" t="s">
        <v>46</v>
      </c>
      <c r="AI11" s="218">
        <v>7347700.6500000004</v>
      </c>
      <c r="AJ11" s="52">
        <v>2906991.1700000004</v>
      </c>
      <c r="AK11" s="52">
        <v>6243688.21</v>
      </c>
      <c r="AL11" s="52">
        <v>6759139.96</v>
      </c>
      <c r="AM11" s="52">
        <v>7994701</v>
      </c>
      <c r="AN11" s="74">
        <f t="shared" si="7"/>
        <v>0.18279855829468583</v>
      </c>
      <c r="AO11" s="52">
        <f t="shared" si="8"/>
        <v>1235561.04</v>
      </c>
      <c r="AP11" s="74">
        <f t="shared" si="9"/>
        <v>8.8054805281159609E-2</v>
      </c>
      <c r="AQ11" s="52">
        <f t="shared" si="10"/>
        <v>647000.34999999963</v>
      </c>
      <c r="AR11" s="98">
        <f t="shared" si="11"/>
        <v>4.8523382994314955E-3</v>
      </c>
      <c r="AS11" s="219">
        <v>45173.07</v>
      </c>
      <c r="AT11" s="220">
        <v>593096.94999999995</v>
      </c>
      <c r="AU11" s="220">
        <v>747294.64</v>
      </c>
      <c r="AV11" s="220">
        <v>891304.72</v>
      </c>
      <c r="AW11" s="220">
        <v>822294.74</v>
      </c>
      <c r="AX11" s="74">
        <f t="shared" si="12"/>
        <v>-7.7425798889520059E-2</v>
      </c>
      <c r="AY11" s="52">
        <f t="shared" si="13"/>
        <v>-69009.979999999981</v>
      </c>
      <c r="AZ11" s="74">
        <f t="shared" si="14"/>
        <v>17.203206910666022</v>
      </c>
      <c r="BA11" s="52">
        <f t="shared" si="15"/>
        <v>777121.67</v>
      </c>
      <c r="BB11" s="98">
        <f t="shared" si="16"/>
        <v>1.5632077221753996E-3</v>
      </c>
    </row>
    <row r="12" spans="2:54" x14ac:dyDescent="0.25">
      <c r="B12" s="19" t="s">
        <v>47</v>
      </c>
      <c r="C12" s="216">
        <v>141.02678454344414</v>
      </c>
      <c r="D12" s="217">
        <v>160.85168881317696</v>
      </c>
      <c r="E12" s="217">
        <v>192.18705437946062</v>
      </c>
      <c r="F12" s="217">
        <v>191.35902797693288</v>
      </c>
      <c r="G12" s="217">
        <v>191.94562821778089</v>
      </c>
      <c r="H12" s="74">
        <f t="shared" ref="H12:H18" si="17">G12/F12-1</f>
        <v>3.0654432510950347E-3</v>
      </c>
      <c r="I12" s="74">
        <f t="shared" si="0"/>
        <v>0.36105796384126521</v>
      </c>
      <c r="J12" s="216">
        <v>146.31</v>
      </c>
      <c r="K12" s="217">
        <v>207.04</v>
      </c>
      <c r="L12" s="217">
        <v>142.35</v>
      </c>
      <c r="M12" s="217">
        <v>198.53</v>
      </c>
      <c r="N12" s="217">
        <v>162.57</v>
      </c>
      <c r="O12" s="74">
        <f t="shared" si="1"/>
        <v>-0.18113131516647363</v>
      </c>
      <c r="P12" s="74">
        <f t="shared" si="2"/>
        <v>0.11113389378716421</v>
      </c>
      <c r="R12" s="19" t="s">
        <v>47</v>
      </c>
      <c r="S12" s="216">
        <v>103.95434052363009</v>
      </c>
      <c r="T12" s="217">
        <v>42.881099663369589</v>
      </c>
      <c r="U12" s="217">
        <v>95.219807372673046</v>
      </c>
      <c r="V12" s="217">
        <v>102.5404156281558</v>
      </c>
      <c r="W12" s="217">
        <v>115.72404366047181</v>
      </c>
      <c r="X12" s="74">
        <f t="shared" si="3"/>
        <v>0.12857006626659317</v>
      </c>
      <c r="Y12" s="74">
        <f t="shared" si="4"/>
        <v>0.1132199298033767</v>
      </c>
      <c r="Z12" s="216">
        <v>22.81</v>
      </c>
      <c r="AA12" s="217">
        <v>131.63999999999999</v>
      </c>
      <c r="AB12" s="217">
        <v>68.33</v>
      </c>
      <c r="AC12" s="217">
        <v>107.98</v>
      </c>
      <c r="AD12" s="217">
        <v>111.7</v>
      </c>
      <c r="AE12" s="74">
        <f t="shared" si="5"/>
        <v>3.4450824226708532E-2</v>
      </c>
      <c r="AF12" s="74">
        <f t="shared" si="6"/>
        <v>3.896975010960106</v>
      </c>
      <c r="AH12" s="19" t="s">
        <v>47</v>
      </c>
      <c r="AI12" s="218">
        <v>49425635.010000005</v>
      </c>
      <c r="AJ12" s="52">
        <v>17168380.200000003</v>
      </c>
      <c r="AK12" s="52">
        <v>47355429.740000002</v>
      </c>
      <c r="AL12" s="52">
        <v>46270284.170000009</v>
      </c>
      <c r="AM12" s="52">
        <v>47401910.479999997</v>
      </c>
      <c r="AN12" s="74">
        <f t="shared" si="7"/>
        <v>2.4456869679950977E-2</v>
      </c>
      <c r="AO12" s="52">
        <f t="shared" si="8"/>
        <v>1131626.3099999875</v>
      </c>
      <c r="AP12" s="74">
        <f t="shared" si="9"/>
        <v>-4.0944836208792412E-2</v>
      </c>
      <c r="AQ12" s="52">
        <f t="shared" si="10"/>
        <v>-2023724.5300000086</v>
      </c>
      <c r="AR12" s="98">
        <f t="shared" si="11"/>
        <v>2.8770319951718915E-2</v>
      </c>
      <c r="AS12" s="219">
        <v>1268688.05</v>
      </c>
      <c r="AT12" s="220">
        <v>5639528.5</v>
      </c>
      <c r="AU12" s="220">
        <v>3496943.42</v>
      </c>
      <c r="AV12" s="220">
        <v>3585149.99</v>
      </c>
      <c r="AW12" s="220">
        <v>5852209.29</v>
      </c>
      <c r="AX12" s="74">
        <f t="shared" si="12"/>
        <v>0.63234712810439486</v>
      </c>
      <c r="AY12" s="52">
        <f t="shared" si="13"/>
        <v>2267059.2999999998</v>
      </c>
      <c r="AZ12" s="74">
        <f t="shared" si="14"/>
        <v>3.6128039828230429</v>
      </c>
      <c r="BA12" s="52">
        <f t="shared" si="15"/>
        <v>4583521.24</v>
      </c>
      <c r="BB12" s="98">
        <f t="shared" si="16"/>
        <v>1.1125230782717415E-2</v>
      </c>
    </row>
    <row r="13" spans="2:54" x14ac:dyDescent="0.25">
      <c r="B13" s="19" t="s">
        <v>48</v>
      </c>
      <c r="C13" s="216">
        <v>52.356273922041225</v>
      </c>
      <c r="D13" s="217">
        <v>47.450132738962139</v>
      </c>
      <c r="E13" s="217">
        <v>57.318687381177277</v>
      </c>
      <c r="F13" s="217">
        <v>64.195498656668704</v>
      </c>
      <c r="G13" s="217">
        <v>73.065673113639576</v>
      </c>
      <c r="H13" s="74">
        <f t="shared" si="17"/>
        <v>0.13817439918039209</v>
      </c>
      <c r="I13" s="74">
        <f t="shared" si="0"/>
        <v>0.39554761330866972</v>
      </c>
      <c r="J13" s="216">
        <v>33.81</v>
      </c>
      <c r="K13" s="217">
        <v>55.04</v>
      </c>
      <c r="L13" s="217">
        <v>59.93</v>
      </c>
      <c r="M13" s="217">
        <v>63.77</v>
      </c>
      <c r="N13" s="217">
        <v>73.88</v>
      </c>
      <c r="O13" s="74">
        <f t="shared" si="1"/>
        <v>0.15853849772620343</v>
      </c>
      <c r="P13" s="74">
        <f t="shared" si="2"/>
        <v>1.1851523217982844</v>
      </c>
      <c r="R13" s="19" t="s">
        <v>48</v>
      </c>
      <c r="S13" s="216">
        <v>40.534380255338569</v>
      </c>
      <c r="T13" s="217">
        <v>24.384741736070584</v>
      </c>
      <c r="U13" s="217">
        <v>39.60714537859338</v>
      </c>
      <c r="V13" s="217">
        <v>50.12166719924582</v>
      </c>
      <c r="W13" s="217">
        <v>59.421838698956016</v>
      </c>
      <c r="X13" s="74">
        <f t="shared" si="3"/>
        <v>0.18555191834979778</v>
      </c>
      <c r="Y13" s="74">
        <f t="shared" si="4"/>
        <v>0.46596144617580237</v>
      </c>
      <c r="Z13" s="216">
        <v>9.24</v>
      </c>
      <c r="AA13" s="217">
        <v>36.119999999999997</v>
      </c>
      <c r="AB13" s="217">
        <v>43.45</v>
      </c>
      <c r="AC13" s="217">
        <v>48.08</v>
      </c>
      <c r="AD13" s="217">
        <v>60.91</v>
      </c>
      <c r="AE13" s="74">
        <f t="shared" si="5"/>
        <v>0.26684692179700487</v>
      </c>
      <c r="AF13" s="74">
        <f t="shared" si="6"/>
        <v>5.5919913419913412</v>
      </c>
      <c r="AH13" s="19" t="s">
        <v>48</v>
      </c>
      <c r="AI13" s="218">
        <v>126677157.20000002</v>
      </c>
      <c r="AJ13" s="52">
        <v>35095905.910000004</v>
      </c>
      <c r="AK13" s="52">
        <v>107239354.64999999</v>
      </c>
      <c r="AL13" s="52">
        <v>142318096.10999998</v>
      </c>
      <c r="AM13" s="52">
        <v>176578922.98000002</v>
      </c>
      <c r="AN13" s="74">
        <f t="shared" si="7"/>
        <v>0.24073415683919275</v>
      </c>
      <c r="AO13" s="52">
        <f t="shared" si="8"/>
        <v>34260826.870000035</v>
      </c>
      <c r="AP13" s="74">
        <f t="shared" si="9"/>
        <v>0.39392868361589661</v>
      </c>
      <c r="AQ13" s="52">
        <f t="shared" si="10"/>
        <v>49901765.780000001</v>
      </c>
      <c r="AR13" s="98">
        <f t="shared" si="11"/>
        <v>0.10717357295141097</v>
      </c>
      <c r="AS13" s="219">
        <v>1100215.5</v>
      </c>
      <c r="AT13" s="220">
        <v>8550959.7799999993</v>
      </c>
      <c r="AU13" s="220">
        <v>11817210.33</v>
      </c>
      <c r="AV13" s="220">
        <v>14100678.85</v>
      </c>
      <c r="AW13" s="220">
        <v>18433014.07</v>
      </c>
      <c r="AX13" s="74">
        <f t="shared" si="12"/>
        <v>0.30724302468600651</v>
      </c>
      <c r="AY13" s="52">
        <f t="shared" si="13"/>
        <v>4332335.2200000007</v>
      </c>
      <c r="AZ13" s="74">
        <f t="shared" si="14"/>
        <v>15.754003256634721</v>
      </c>
      <c r="BA13" s="52">
        <f t="shared" si="15"/>
        <v>17332798.57</v>
      </c>
      <c r="BB13" s="98">
        <f t="shared" si="16"/>
        <v>3.5041729608037864E-2</v>
      </c>
    </row>
    <row r="14" spans="2:54" x14ac:dyDescent="0.25">
      <c r="B14" s="19" t="s">
        <v>49</v>
      </c>
      <c r="C14" s="216">
        <v>80.121614921459411</v>
      </c>
      <c r="D14" s="217">
        <v>80.948722675720063</v>
      </c>
      <c r="E14" s="217">
        <v>86.773208315154108</v>
      </c>
      <c r="F14" s="217">
        <v>94.378713253141612</v>
      </c>
      <c r="G14" s="217">
        <v>105.14661873674518</v>
      </c>
      <c r="H14" s="74">
        <f t="shared" si="17"/>
        <v>0.11409252269335357</v>
      </c>
      <c r="I14" s="74">
        <f t="shared" si="0"/>
        <v>0.31233773607555171</v>
      </c>
      <c r="J14" s="216">
        <v>80.64</v>
      </c>
      <c r="K14" s="217">
        <v>90.53</v>
      </c>
      <c r="L14" s="217">
        <v>96.39</v>
      </c>
      <c r="M14" s="217">
        <v>100.96</v>
      </c>
      <c r="N14" s="217">
        <v>101.59</v>
      </c>
      <c r="O14" s="74">
        <f t="shared" si="1"/>
        <v>6.2400950871632777E-3</v>
      </c>
      <c r="P14" s="74">
        <f t="shared" si="2"/>
        <v>0.25979662698412698</v>
      </c>
      <c r="R14" s="19" t="s">
        <v>49</v>
      </c>
      <c r="S14" s="216">
        <v>49.472754102882128</v>
      </c>
      <c r="T14" s="217">
        <v>39.684624601958497</v>
      </c>
      <c r="U14" s="217">
        <v>62.210445017014813</v>
      </c>
      <c r="V14" s="217">
        <v>69.24384642754039</v>
      </c>
      <c r="W14" s="217">
        <v>77.175114123840046</v>
      </c>
      <c r="X14" s="74">
        <f t="shared" si="3"/>
        <v>0.11454111961557856</v>
      </c>
      <c r="Y14" s="74">
        <f t="shared" si="4"/>
        <v>0.55995184669422038</v>
      </c>
      <c r="Z14" s="216">
        <v>50.09</v>
      </c>
      <c r="AA14" s="217">
        <v>60.96</v>
      </c>
      <c r="AB14" s="217">
        <v>68.819999999999993</v>
      </c>
      <c r="AC14" s="217">
        <v>73.47</v>
      </c>
      <c r="AD14" s="217">
        <v>78.17</v>
      </c>
      <c r="AE14" s="74">
        <f t="shared" si="5"/>
        <v>6.3971689124812992E-2</v>
      </c>
      <c r="AF14" s="74">
        <f t="shared" si="6"/>
        <v>0.56059093631463353</v>
      </c>
      <c r="AH14" s="19" t="s">
        <v>49</v>
      </c>
      <c r="AI14" s="218">
        <v>5388331.7799999993</v>
      </c>
      <c r="AJ14" s="52">
        <v>3147617.4899999998</v>
      </c>
      <c r="AK14" s="52">
        <v>6282253.6500000004</v>
      </c>
      <c r="AL14" s="52">
        <v>7104001.6600000001</v>
      </c>
      <c r="AM14" s="52">
        <v>8097168.79</v>
      </c>
      <c r="AN14" s="74">
        <f t="shared" si="7"/>
        <v>0.13980389891969702</v>
      </c>
      <c r="AO14" s="52">
        <f t="shared" si="8"/>
        <v>993167.12999999989</v>
      </c>
      <c r="AP14" s="74">
        <f t="shared" si="9"/>
        <v>0.50272275735775152</v>
      </c>
      <c r="AQ14" s="52">
        <f t="shared" si="10"/>
        <v>2708837.0100000007</v>
      </c>
      <c r="AR14" s="98">
        <f t="shared" si="11"/>
        <v>4.9145305417523906E-3</v>
      </c>
      <c r="AS14" s="219">
        <v>228248.26</v>
      </c>
      <c r="AT14" s="220">
        <v>597169.05000000005</v>
      </c>
      <c r="AU14" s="220">
        <v>723208.7</v>
      </c>
      <c r="AV14" s="220">
        <v>783456.5</v>
      </c>
      <c r="AW14" s="220">
        <v>833572.83</v>
      </c>
      <c r="AX14" s="74">
        <f t="shared" si="12"/>
        <v>6.3968235632737791E-2</v>
      </c>
      <c r="AY14" s="52">
        <f t="shared" si="13"/>
        <v>50116.329999999958</v>
      </c>
      <c r="AZ14" s="74">
        <f t="shared" si="14"/>
        <v>2.6520446201868086</v>
      </c>
      <c r="BA14" s="52">
        <f t="shared" si="15"/>
        <v>605324.56999999995</v>
      </c>
      <c r="BB14" s="98">
        <f t="shared" si="16"/>
        <v>1.5846477199302062E-3</v>
      </c>
    </row>
    <row r="15" spans="2:54" x14ac:dyDescent="0.25">
      <c r="B15" s="19" t="s">
        <v>50</v>
      </c>
      <c r="C15" s="216">
        <v>84.964546790549306</v>
      </c>
      <c r="D15" s="217">
        <v>127.97927657012937</v>
      </c>
      <c r="E15" s="217">
        <v>125.13765649100519</v>
      </c>
      <c r="F15" s="217">
        <v>147.444763844124</v>
      </c>
      <c r="G15" s="217">
        <v>162.97701786575212</v>
      </c>
      <c r="H15" s="74">
        <f t="shared" si="17"/>
        <v>0.10534286614646104</v>
      </c>
      <c r="I15" s="74">
        <f t="shared" si="0"/>
        <v>0.91817674573743768</v>
      </c>
      <c r="J15" s="216">
        <v>145.27000000000001</v>
      </c>
      <c r="K15" s="217">
        <v>124.48</v>
      </c>
      <c r="L15" s="217">
        <v>143.53</v>
      </c>
      <c r="M15" s="217">
        <v>187.62</v>
      </c>
      <c r="N15" s="217">
        <v>173.54</v>
      </c>
      <c r="O15" s="74">
        <f t="shared" si="1"/>
        <v>-7.5045304338556718E-2</v>
      </c>
      <c r="P15" s="74">
        <f t="shared" si="2"/>
        <v>0.19460315275005158</v>
      </c>
      <c r="R15" s="19" t="s">
        <v>50</v>
      </c>
      <c r="S15" s="216">
        <v>67.133585236787823</v>
      </c>
      <c r="T15" s="217">
        <v>79.240046035654942</v>
      </c>
      <c r="U15" s="217">
        <v>92.879581047894987</v>
      </c>
      <c r="V15" s="217">
        <v>119.79058866278812</v>
      </c>
      <c r="W15" s="217">
        <v>139.64471114150425</v>
      </c>
      <c r="X15" s="74">
        <f t="shared" si="3"/>
        <v>0.16574025305615381</v>
      </c>
      <c r="Y15" s="74">
        <f t="shared" si="4"/>
        <v>1.0801020927001201</v>
      </c>
      <c r="Z15" s="216">
        <v>65.33</v>
      </c>
      <c r="AA15" s="217">
        <v>94.07</v>
      </c>
      <c r="AB15" s="217">
        <v>106.99</v>
      </c>
      <c r="AC15" s="217">
        <v>151.55000000000001</v>
      </c>
      <c r="AD15" s="217">
        <v>147.13</v>
      </c>
      <c r="AE15" s="74">
        <f t="shared" si="5"/>
        <v>-2.916529198284401E-2</v>
      </c>
      <c r="AF15" s="74">
        <f t="shared" si="6"/>
        <v>1.2521046992193479</v>
      </c>
      <c r="AH15" s="19" t="s">
        <v>50</v>
      </c>
      <c r="AI15" s="218">
        <v>34960119.090000004</v>
      </c>
      <c r="AJ15" s="52">
        <v>22237456.780000001</v>
      </c>
      <c r="AK15" s="52">
        <v>46052220.759999998</v>
      </c>
      <c r="AL15" s="52">
        <v>64951309.950000003</v>
      </c>
      <c r="AM15" s="52">
        <v>76152822.640000001</v>
      </c>
      <c r="AN15" s="74">
        <f t="shared" si="7"/>
        <v>0.17246015051309982</v>
      </c>
      <c r="AO15" s="52">
        <f t="shared" si="8"/>
        <v>11201512.689999998</v>
      </c>
      <c r="AP15" s="74">
        <f t="shared" si="9"/>
        <v>1.178276980234394</v>
      </c>
      <c r="AQ15" s="52">
        <f t="shared" si="10"/>
        <v>41192703.549999997</v>
      </c>
      <c r="AR15" s="98">
        <f t="shared" si="11"/>
        <v>4.6220522556864339E-2</v>
      </c>
      <c r="AS15" s="219">
        <v>1358957.05</v>
      </c>
      <c r="AT15" s="220">
        <v>4490872.0999999996</v>
      </c>
      <c r="AU15" s="220">
        <v>5920144.1799999997</v>
      </c>
      <c r="AV15" s="220">
        <v>8320254.0800000001</v>
      </c>
      <c r="AW15" s="220">
        <v>8154875.0800000001</v>
      </c>
      <c r="AX15" s="74">
        <f t="shared" si="12"/>
        <v>-1.9876676650720793E-2</v>
      </c>
      <c r="AY15" s="52">
        <f t="shared" si="13"/>
        <v>-165379</v>
      </c>
      <c r="AZ15" s="74">
        <f t="shared" si="14"/>
        <v>5.000833565711293</v>
      </c>
      <c r="BA15" s="52">
        <f t="shared" si="15"/>
        <v>6795918.0300000003</v>
      </c>
      <c r="BB15" s="98">
        <f t="shared" si="16"/>
        <v>1.5502669636962205E-2</v>
      </c>
    </row>
    <row r="16" spans="2:54" x14ac:dyDescent="0.25">
      <c r="B16" s="19" t="s">
        <v>51</v>
      </c>
      <c r="C16" s="216">
        <v>63.117308474887537</v>
      </c>
      <c r="D16" s="217">
        <v>65.985131208502693</v>
      </c>
      <c r="E16" s="217">
        <v>74.958331798182044</v>
      </c>
      <c r="F16" s="217">
        <v>84.88833158174431</v>
      </c>
      <c r="G16" s="217">
        <v>93.94525585734722</v>
      </c>
      <c r="H16" s="74">
        <f t="shared" si="17"/>
        <v>0.10669221678460517</v>
      </c>
      <c r="I16" s="74">
        <f t="shared" si="0"/>
        <v>0.48842303525545905</v>
      </c>
      <c r="J16" s="216">
        <v>59.51</v>
      </c>
      <c r="K16" s="217">
        <v>71.91</v>
      </c>
      <c r="L16" s="217">
        <v>73.739999999999995</v>
      </c>
      <c r="M16" s="217">
        <v>86.81</v>
      </c>
      <c r="N16" s="217">
        <v>94.49</v>
      </c>
      <c r="O16" s="74">
        <f t="shared" si="1"/>
        <v>8.8469070383596193E-2</v>
      </c>
      <c r="P16" s="74">
        <f t="shared" si="2"/>
        <v>0.58780036968576699</v>
      </c>
      <c r="R16" s="19" t="s">
        <v>51</v>
      </c>
      <c r="S16" s="216">
        <v>41.977272225614726</v>
      </c>
      <c r="T16" s="217">
        <v>32.787472687432512</v>
      </c>
      <c r="U16" s="217">
        <v>51.213056351013826</v>
      </c>
      <c r="V16" s="217">
        <v>59.584620895962217</v>
      </c>
      <c r="W16" s="217">
        <v>65.923131684236068</v>
      </c>
      <c r="X16" s="74">
        <f t="shared" si="3"/>
        <v>0.10637830186653718</v>
      </c>
      <c r="Y16" s="74">
        <f t="shared" si="4"/>
        <v>0.57044820182502165</v>
      </c>
      <c r="Z16" s="216">
        <v>27.91</v>
      </c>
      <c r="AA16" s="217">
        <v>48.57</v>
      </c>
      <c r="AB16" s="217">
        <v>50.3</v>
      </c>
      <c r="AC16" s="217">
        <v>65.09</v>
      </c>
      <c r="AD16" s="217">
        <v>67.97</v>
      </c>
      <c r="AE16" s="74">
        <f t="shared" si="5"/>
        <v>4.4246428022737705E-2</v>
      </c>
      <c r="AF16" s="74">
        <f t="shared" si="6"/>
        <v>1.4353278394840556</v>
      </c>
      <c r="AH16" s="19" t="s">
        <v>51</v>
      </c>
      <c r="AI16" s="218">
        <v>18702773.41</v>
      </c>
      <c r="AJ16" s="52">
        <v>11769764.359999998</v>
      </c>
      <c r="AK16" s="52">
        <v>21970703.760000002</v>
      </c>
      <c r="AL16" s="52">
        <v>26849083.819999997</v>
      </c>
      <c r="AM16" s="52">
        <v>28977089.249999996</v>
      </c>
      <c r="AN16" s="74">
        <f t="shared" si="7"/>
        <v>7.9258027732582725E-2</v>
      </c>
      <c r="AO16" s="52">
        <f t="shared" si="8"/>
        <v>2128005.4299999997</v>
      </c>
      <c r="AP16" s="74">
        <f t="shared" si="9"/>
        <v>0.54934718048321773</v>
      </c>
      <c r="AQ16" s="52">
        <f t="shared" si="10"/>
        <v>10274315.839999996</v>
      </c>
      <c r="AR16" s="98">
        <f t="shared" si="11"/>
        <v>1.7587479503463562E-2</v>
      </c>
      <c r="AS16" s="219">
        <v>784874.98</v>
      </c>
      <c r="AT16" s="220">
        <v>1971084.55</v>
      </c>
      <c r="AU16" s="220">
        <v>2374904.89</v>
      </c>
      <c r="AV16" s="220">
        <v>2956131.67</v>
      </c>
      <c r="AW16" s="220">
        <v>2956436.22</v>
      </c>
      <c r="AX16" s="74">
        <f t="shared" si="12"/>
        <v>1.03023151198256E-4</v>
      </c>
      <c r="AY16" s="52">
        <f t="shared" si="13"/>
        <v>304.5500000002794</v>
      </c>
      <c r="AZ16" s="74">
        <f t="shared" si="14"/>
        <v>2.7667606884347369</v>
      </c>
      <c r="BA16" s="52">
        <f t="shared" si="15"/>
        <v>2171561.2400000002</v>
      </c>
      <c r="BB16" s="98">
        <f t="shared" si="16"/>
        <v>5.6202766531414866E-3</v>
      </c>
    </row>
    <row r="17" spans="2:54" x14ac:dyDescent="0.25">
      <c r="B17" s="19" t="s">
        <v>52</v>
      </c>
      <c r="C17" s="216">
        <v>92.923933731047526</v>
      </c>
      <c r="D17" s="217">
        <v>92.017027225659177</v>
      </c>
      <c r="E17" s="217">
        <v>113.0872922383201</v>
      </c>
      <c r="F17" s="217">
        <v>127.44234677491137</v>
      </c>
      <c r="G17" s="217">
        <v>140.73387912372309</v>
      </c>
      <c r="H17" s="74">
        <f t="shared" si="17"/>
        <v>0.10429447263935909</v>
      </c>
      <c r="I17" s="74">
        <f t="shared" si="0"/>
        <v>0.5145062576779551</v>
      </c>
      <c r="J17" s="216">
        <v>92</v>
      </c>
      <c r="K17" s="217">
        <v>103.01</v>
      </c>
      <c r="L17" s="217">
        <v>109.34</v>
      </c>
      <c r="M17" s="217">
        <v>129.44999999999999</v>
      </c>
      <c r="N17" s="217">
        <v>135.47</v>
      </c>
      <c r="O17" s="74">
        <f t="shared" si="1"/>
        <v>4.6504441869447799E-2</v>
      </c>
      <c r="P17" s="74">
        <f t="shared" si="2"/>
        <v>0.47249999999999992</v>
      </c>
      <c r="R17" s="19" t="s">
        <v>52</v>
      </c>
      <c r="S17" s="216">
        <v>70.477269780045177</v>
      </c>
      <c r="T17" s="217">
        <v>44.946421724704699</v>
      </c>
      <c r="U17" s="217">
        <v>86.024751063512028</v>
      </c>
      <c r="V17" s="217">
        <v>106.83229828268635</v>
      </c>
      <c r="W17" s="217">
        <v>121.29087797837335</v>
      </c>
      <c r="X17" s="74">
        <f t="shared" si="3"/>
        <v>0.1353390306874096</v>
      </c>
      <c r="Y17" s="74">
        <f t="shared" si="4"/>
        <v>0.720992858504792</v>
      </c>
      <c r="Z17" s="216">
        <v>26.99</v>
      </c>
      <c r="AA17" s="217">
        <v>75.25</v>
      </c>
      <c r="AB17" s="217">
        <v>88.28</v>
      </c>
      <c r="AC17" s="217">
        <v>112.03</v>
      </c>
      <c r="AD17" s="217">
        <v>119.51</v>
      </c>
      <c r="AE17" s="74">
        <f t="shared" si="5"/>
        <v>6.6767830045523446E-2</v>
      </c>
      <c r="AF17" s="74">
        <f t="shared" si="6"/>
        <v>3.4279362726935902</v>
      </c>
      <c r="AH17" s="19" t="s">
        <v>52</v>
      </c>
      <c r="AI17" s="218">
        <v>60653968.089999989</v>
      </c>
      <c r="AJ17" s="52">
        <v>21094010.550000001</v>
      </c>
      <c r="AK17" s="52">
        <v>71165589.230000004</v>
      </c>
      <c r="AL17" s="52">
        <v>87274244.26000002</v>
      </c>
      <c r="AM17" s="52">
        <v>100696035.88</v>
      </c>
      <c r="AN17" s="74">
        <f t="shared" si="7"/>
        <v>0.15378868913507771</v>
      </c>
      <c r="AO17" s="52">
        <f t="shared" si="8"/>
        <v>13421791.619999975</v>
      </c>
      <c r="AP17" s="74">
        <f t="shared" si="9"/>
        <v>0.66017226986014355</v>
      </c>
      <c r="AQ17" s="52">
        <f t="shared" si="10"/>
        <v>40042067.790000007</v>
      </c>
      <c r="AR17" s="98">
        <f t="shared" si="11"/>
        <v>6.1116886235201541E-2</v>
      </c>
      <c r="AS17" s="219">
        <v>1225010.7</v>
      </c>
      <c r="AT17" s="220">
        <v>6347079.2800000003</v>
      </c>
      <c r="AU17" s="220">
        <v>7449049.7999999998</v>
      </c>
      <c r="AV17" s="220">
        <v>9452902.6199999992</v>
      </c>
      <c r="AW17" s="220">
        <v>10084901.09</v>
      </c>
      <c r="AX17" s="74">
        <f t="shared" si="12"/>
        <v>6.6857609287421349E-2</v>
      </c>
      <c r="AY17" s="52">
        <f t="shared" si="13"/>
        <v>631998.47000000067</v>
      </c>
      <c r="AZ17" s="74">
        <f t="shared" si="14"/>
        <v>7.232500409996419</v>
      </c>
      <c r="BA17" s="52">
        <f t="shared" si="15"/>
        <v>8859890.3900000006</v>
      </c>
      <c r="BB17" s="98">
        <f t="shared" si="16"/>
        <v>1.9171708749180501E-2</v>
      </c>
    </row>
    <row r="18" spans="2:54" x14ac:dyDescent="0.25">
      <c r="B18" s="23" t="s">
        <v>53</v>
      </c>
      <c r="C18" s="216">
        <v>54.315439671720746</v>
      </c>
      <c r="D18" s="217">
        <v>73.294100594892839</v>
      </c>
      <c r="E18" s="217">
        <v>61.652109414583627</v>
      </c>
      <c r="F18" s="217">
        <v>67.546040342056031</v>
      </c>
      <c r="G18" s="217">
        <v>70.370182125111114</v>
      </c>
      <c r="H18" s="74">
        <f t="shared" si="17"/>
        <v>4.1810619375369784E-2</v>
      </c>
      <c r="I18" s="74">
        <f t="shared" si="0"/>
        <v>0.29558340225954649</v>
      </c>
      <c r="J18" s="216">
        <v>49.22</v>
      </c>
      <c r="K18" s="217">
        <v>75.3</v>
      </c>
      <c r="L18" s="217">
        <v>63.81</v>
      </c>
      <c r="M18" s="217">
        <v>71.709999999999994</v>
      </c>
      <c r="N18" s="217">
        <v>69.08</v>
      </c>
      <c r="O18" s="74">
        <f t="shared" si="1"/>
        <v>-3.6675498535769013E-2</v>
      </c>
      <c r="P18" s="74">
        <f t="shared" si="2"/>
        <v>0.40349451442503037</v>
      </c>
      <c r="R18" s="23" t="s">
        <v>53</v>
      </c>
      <c r="S18" s="216">
        <v>38.633748055363441</v>
      </c>
      <c r="T18" s="217">
        <v>24.475639271899215</v>
      </c>
      <c r="U18" s="217">
        <v>39.834097092059437</v>
      </c>
      <c r="V18" s="217">
        <v>51.340786959775158</v>
      </c>
      <c r="W18" s="217">
        <v>53.985598568714423</v>
      </c>
      <c r="X18" s="74">
        <f t="shared" si="3"/>
        <v>5.1514824091251965E-2</v>
      </c>
      <c r="Y18" s="74">
        <f t="shared" si="4"/>
        <v>0.39736891412532049</v>
      </c>
      <c r="Z18" s="216">
        <v>8.7899999999999991</v>
      </c>
      <c r="AA18" s="217">
        <v>38.57</v>
      </c>
      <c r="AB18" s="217">
        <v>39.69</v>
      </c>
      <c r="AC18" s="217">
        <v>49.04</v>
      </c>
      <c r="AD18" s="217">
        <v>50.64</v>
      </c>
      <c r="AE18" s="74">
        <f t="shared" si="5"/>
        <v>3.2626427406199143E-2</v>
      </c>
      <c r="AF18" s="74">
        <f t="shared" si="6"/>
        <v>4.7610921501706489</v>
      </c>
      <c r="AH18" s="23" t="s">
        <v>53</v>
      </c>
      <c r="AI18" s="218">
        <v>16513573.960000001</v>
      </c>
      <c r="AJ18" s="52">
        <v>8558752.5499999989</v>
      </c>
      <c r="AK18" s="52">
        <v>15854986.770000001</v>
      </c>
      <c r="AL18" s="52">
        <v>19060381.48</v>
      </c>
      <c r="AM18" s="52">
        <v>20861853.960000001</v>
      </c>
      <c r="AN18" s="74">
        <f t="shared" si="7"/>
        <v>9.4513978216557826E-2</v>
      </c>
      <c r="AO18" s="52">
        <f t="shared" si="8"/>
        <v>1801472.4800000004</v>
      </c>
      <c r="AP18" s="74">
        <f t="shared" si="9"/>
        <v>0.26331550096500123</v>
      </c>
      <c r="AQ18" s="52">
        <f t="shared" si="10"/>
        <v>4348280</v>
      </c>
      <c r="AR18" s="98">
        <f t="shared" si="11"/>
        <v>1.2661983602295398E-2</v>
      </c>
      <c r="AS18" s="219">
        <v>187247.63</v>
      </c>
      <c r="AT18" s="220">
        <v>1713261.8</v>
      </c>
      <c r="AU18" s="220">
        <v>1508609.47</v>
      </c>
      <c r="AV18" s="220">
        <v>1883673.18</v>
      </c>
      <c r="AW18" s="220">
        <v>2004545.95</v>
      </c>
      <c r="AX18" s="74">
        <f t="shared" si="12"/>
        <v>6.4168652653429081E-2</v>
      </c>
      <c r="AY18" s="52">
        <f t="shared" si="13"/>
        <v>120872.77000000002</v>
      </c>
      <c r="AZ18" s="74">
        <f t="shared" si="14"/>
        <v>9.7053208096679242</v>
      </c>
      <c r="BA18" s="52">
        <f t="shared" si="15"/>
        <v>1817298.3199999998</v>
      </c>
      <c r="BB18" s="98">
        <f t="shared" si="16"/>
        <v>3.8107038219597788E-3</v>
      </c>
    </row>
    <row r="19" spans="2:54" x14ac:dyDescent="0.25">
      <c r="B19" s="101"/>
      <c r="C19" s="102"/>
      <c r="D19" s="102"/>
      <c r="E19" s="102"/>
      <c r="F19" s="102"/>
      <c r="G19" s="103"/>
      <c r="H19" s="102"/>
      <c r="I19" s="104"/>
      <c r="J19" s="102"/>
      <c r="K19" s="102"/>
      <c r="L19" s="102"/>
      <c r="M19" s="102"/>
      <c r="N19" s="104"/>
      <c r="O19" s="104"/>
      <c r="P19" s="104"/>
      <c r="R19" s="101"/>
      <c r="S19" s="102"/>
      <c r="T19" s="102"/>
      <c r="U19" s="102"/>
      <c r="V19" s="102"/>
      <c r="W19" s="103"/>
      <c r="X19" s="102"/>
      <c r="Y19" s="104"/>
      <c r="Z19" s="102"/>
      <c r="AA19" s="102"/>
      <c r="AB19" s="102"/>
      <c r="AC19" s="102"/>
      <c r="AD19" s="104"/>
      <c r="AE19" s="104"/>
      <c r="AF19" s="104"/>
      <c r="AH19" s="101"/>
      <c r="AI19" s="101"/>
      <c r="AJ19" s="101"/>
      <c r="AK19" s="101"/>
      <c r="AL19" s="102"/>
      <c r="AM19" s="103"/>
      <c r="AN19" s="104"/>
      <c r="AO19" s="104"/>
      <c r="AP19" s="102"/>
      <c r="AQ19" s="102"/>
      <c r="AR19" s="104"/>
      <c r="AS19" s="102"/>
      <c r="AT19" s="102"/>
      <c r="AU19" s="102"/>
      <c r="AV19" s="102"/>
      <c r="AW19" s="104"/>
      <c r="AX19" s="104"/>
      <c r="AY19" s="104"/>
      <c r="AZ19" s="104"/>
      <c r="BA19" s="221"/>
      <c r="BB19" s="104"/>
    </row>
    <row r="20" spans="2:54" x14ac:dyDescent="0.25">
      <c r="B20" s="105" t="s">
        <v>55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R20" s="105" t="s">
        <v>55</v>
      </c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H20" s="105" t="s">
        <v>55</v>
      </c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</row>
    <row r="21" spans="2:54" ht="39" customHeight="1" x14ac:dyDescent="0.25">
      <c r="B21" s="284" t="s">
        <v>167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R21" s="284" t="s">
        <v>168</v>
      </c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H21" s="308" t="s">
        <v>169</v>
      </c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</row>
    <row r="22" spans="2:54" ht="24" customHeight="1" x14ac:dyDescent="0.25">
      <c r="B22" s="284" t="s">
        <v>170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R22" s="309" t="s">
        <v>171</v>
      </c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P22" s="120"/>
      <c r="AQ22" s="120"/>
      <c r="AW22" s="52">
        <f>AW11/N11</f>
        <v>9296.7183719615605</v>
      </c>
    </row>
    <row r="23" spans="2:54" x14ac:dyDescent="0.2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</row>
    <row r="27" spans="2:54" ht="50.25" customHeight="1" thickBot="1" x14ac:dyDescent="0.3">
      <c r="B27" s="267" t="s">
        <v>172</v>
      </c>
      <c r="C27" s="267"/>
      <c r="D27" s="267"/>
      <c r="E27" s="267"/>
      <c r="F27" s="267"/>
      <c r="G27" s="267"/>
      <c r="H27" s="267"/>
      <c r="I27" s="267"/>
      <c r="R27" s="267" t="s">
        <v>173</v>
      </c>
      <c r="S27" s="267"/>
      <c r="T27" s="267"/>
      <c r="U27" s="267"/>
      <c r="V27" s="267"/>
      <c r="W27" s="267"/>
      <c r="X27" s="267"/>
      <c r="Y27" s="267"/>
      <c r="AH27" s="267" t="s">
        <v>174</v>
      </c>
      <c r="AI27" s="267"/>
      <c r="AJ27" s="267"/>
      <c r="AK27" s="267"/>
      <c r="AL27" s="267"/>
      <c r="AM27" s="267"/>
      <c r="AN27" s="267"/>
      <c r="AO27" s="267"/>
    </row>
    <row r="28" spans="2:54" ht="6" customHeight="1" thickBot="1" x14ac:dyDescent="0.3">
      <c r="B28" s="83"/>
      <c r="C28" s="83"/>
      <c r="D28" s="83"/>
      <c r="E28" s="83"/>
      <c r="F28" s="83"/>
      <c r="G28" s="83"/>
      <c r="H28" s="83"/>
      <c r="I28" s="84"/>
      <c r="R28" s="83"/>
      <c r="S28" s="83"/>
      <c r="T28" s="83"/>
      <c r="U28" s="83"/>
      <c r="V28" s="83"/>
      <c r="W28" s="83"/>
      <c r="X28" s="83"/>
      <c r="Y28" s="84"/>
      <c r="AH28" s="84"/>
      <c r="AI28" s="84"/>
      <c r="AJ28" s="84"/>
      <c r="AK28" s="84"/>
      <c r="AL28" s="84"/>
      <c r="AM28" s="84"/>
      <c r="AN28" s="84"/>
      <c r="AO28" s="84"/>
    </row>
    <row r="29" spans="2:54" ht="30.75" thickBot="1" x14ac:dyDescent="0.3">
      <c r="B29" s="85"/>
      <c r="C29" s="182">
        <v>2019</v>
      </c>
      <c r="D29" s="182">
        <v>2020</v>
      </c>
      <c r="E29" s="182">
        <v>2021</v>
      </c>
      <c r="F29" s="182">
        <v>2022</v>
      </c>
      <c r="G29" s="182">
        <v>2023</v>
      </c>
      <c r="H29" s="14" t="str">
        <f>CONCATENATE("var. ",RIGHT(G29,2),"/",RIGHT(F29,2))</f>
        <v>var. 23/22</v>
      </c>
      <c r="I29" s="204" t="str">
        <f>CONCATENATE("var. ",RIGHT(G29,2),"/",RIGHT(D29,2))</f>
        <v>var. 23/20</v>
      </c>
      <c r="R29" s="85"/>
      <c r="S29" s="182">
        <v>2019</v>
      </c>
      <c r="T29" s="182">
        <v>2020</v>
      </c>
      <c r="U29" s="182">
        <v>2021</v>
      </c>
      <c r="V29" s="182">
        <v>2022</v>
      </c>
      <c r="W29" s="182">
        <v>2023</v>
      </c>
      <c r="X29" s="14" t="str">
        <f>CONCATENATE("var. ",RIGHT(W29,2),"/",RIGHT(V29,2))</f>
        <v>var. 23/22</v>
      </c>
      <c r="Y29" s="204" t="str">
        <f>CONCATENATE("var. ",RIGHT(W29,2),"/",RIGHT(T29,2))</f>
        <v>var. 23/20</v>
      </c>
      <c r="AH29" s="85"/>
      <c r="AI29" s="182">
        <v>2019</v>
      </c>
      <c r="AJ29" s="182">
        <v>2020</v>
      </c>
      <c r="AK29" s="182">
        <v>2021</v>
      </c>
      <c r="AL29" s="182">
        <v>2022</v>
      </c>
      <c r="AM29" s="182">
        <v>2023</v>
      </c>
      <c r="AN29" s="14" t="str">
        <f>CONCATENATE("var. ",RIGHT(AM29,2),"/",RIGHT(AL29,2))</f>
        <v>var. 23/22</v>
      </c>
      <c r="AO29" s="204" t="str">
        <f>CONCATENATE("var. ",RIGHT(AM29,2),"/",RIGHT(AJ29,2))</f>
        <v>var. 23/20</v>
      </c>
    </row>
    <row r="30" spans="2:54" ht="15.75" x14ac:dyDescent="0.25">
      <c r="B30" s="207" t="s">
        <v>43</v>
      </c>
      <c r="C30" s="208">
        <v>87.94</v>
      </c>
      <c r="D30" s="208">
        <v>95.05</v>
      </c>
      <c r="E30" s="208">
        <v>99.07</v>
      </c>
      <c r="F30" s="208">
        <v>105.63</v>
      </c>
      <c r="G30" s="208">
        <v>113.88</v>
      </c>
      <c r="H30" s="132">
        <f>G30/F30-1</f>
        <v>7.8102811701221242E-2</v>
      </c>
      <c r="I30" s="132">
        <f t="shared" ref="I30:I40" si="18">G30/D30-1</f>
        <v>0.19810625986322994</v>
      </c>
      <c r="R30" s="207" t="s">
        <v>43</v>
      </c>
      <c r="S30" s="208">
        <v>70.459999999999994</v>
      </c>
      <c r="T30" s="208">
        <v>47.83</v>
      </c>
      <c r="U30" s="208">
        <v>53</v>
      </c>
      <c r="V30" s="208">
        <v>80.58</v>
      </c>
      <c r="W30" s="208">
        <v>93.24</v>
      </c>
      <c r="X30" s="132">
        <f>W30/V30-1</f>
        <v>0.15711094564408046</v>
      </c>
      <c r="Y30" s="132">
        <f t="shared" ref="Y30:Y40" si="19">W30/T30-1</f>
        <v>0.94940413966130044</v>
      </c>
      <c r="AH30" s="207" t="s">
        <v>43</v>
      </c>
      <c r="AI30" s="214">
        <v>1422023576.4000001</v>
      </c>
      <c r="AJ30" s="214">
        <v>477122731.20999998</v>
      </c>
      <c r="AK30" s="214">
        <v>651901800.17999995</v>
      </c>
      <c r="AL30" s="214">
        <v>1528879517.8</v>
      </c>
      <c r="AM30" s="214">
        <v>1797799676.5999999</v>
      </c>
      <c r="AN30" s="132">
        <f>AM30/AL30-1</f>
        <v>0.1758936238396116</v>
      </c>
      <c r="AO30" s="132">
        <f t="shared" ref="AO30:AO40" si="20">AM30/AJ30-1</f>
        <v>2.7680025683134333</v>
      </c>
    </row>
    <row r="31" spans="2:54" ht="15.75" customHeight="1" x14ac:dyDescent="0.25">
      <c r="B31" s="15" t="s">
        <v>44</v>
      </c>
      <c r="C31" s="216">
        <v>107.11</v>
      </c>
      <c r="D31" s="216">
        <v>119.42</v>
      </c>
      <c r="E31" s="216">
        <v>126.49</v>
      </c>
      <c r="F31" s="216">
        <v>131.02000000000001</v>
      </c>
      <c r="G31" s="216">
        <v>139.02000000000001</v>
      </c>
      <c r="H31" s="74">
        <f t="shared" ref="H31:H35" si="21">G31/F31-1</f>
        <v>6.1059380247290518E-2</v>
      </c>
      <c r="I31" s="74">
        <f t="shared" si="18"/>
        <v>0.16412661195779599</v>
      </c>
      <c r="R31" s="15" t="s">
        <v>44</v>
      </c>
      <c r="S31" s="216">
        <v>89.94</v>
      </c>
      <c r="T31" s="217">
        <v>61.17</v>
      </c>
      <c r="U31" s="217">
        <v>72.88</v>
      </c>
      <c r="V31" s="217">
        <v>107.72</v>
      </c>
      <c r="W31" s="217">
        <v>119.35</v>
      </c>
      <c r="X31" s="74">
        <f t="shared" ref="X31:X40" si="22">W31/V31-1</f>
        <v>0.10796509468993687</v>
      </c>
      <c r="Y31" s="74">
        <f t="shared" si="19"/>
        <v>0.95111982998201716</v>
      </c>
      <c r="AH31" s="15" t="s">
        <v>44</v>
      </c>
      <c r="AI31" s="219">
        <v>636659325.91999996</v>
      </c>
      <c r="AJ31" s="220">
        <v>217815325.03999999</v>
      </c>
      <c r="AK31" s="220">
        <v>333738906.93000001</v>
      </c>
      <c r="AL31" s="220">
        <v>743382276.49000001</v>
      </c>
      <c r="AM31" s="220">
        <v>857710368.34000003</v>
      </c>
      <c r="AN31" s="74">
        <f t="shared" ref="AN31:AN40" si="23">AM31/AL31-1</f>
        <v>0.15379448160886833</v>
      </c>
      <c r="AO31" s="74">
        <f t="shared" si="20"/>
        <v>2.9377870596684992</v>
      </c>
    </row>
    <row r="32" spans="2:54" ht="15.75" customHeight="1" x14ac:dyDescent="0.25">
      <c r="B32" s="19" t="s">
        <v>45</v>
      </c>
      <c r="C32" s="216">
        <v>84.930000000000021</v>
      </c>
      <c r="D32" s="216">
        <v>89.5</v>
      </c>
      <c r="E32" s="216">
        <v>85.87</v>
      </c>
      <c r="F32" s="216">
        <v>93.47</v>
      </c>
      <c r="G32" s="216">
        <v>101.28999999999999</v>
      </c>
      <c r="H32" s="74">
        <f t="shared" si="21"/>
        <v>8.366320744623934E-2</v>
      </c>
      <c r="I32" s="74">
        <f t="shared" si="18"/>
        <v>0.13173184357541889</v>
      </c>
      <c r="R32" s="19" t="s">
        <v>45</v>
      </c>
      <c r="S32" s="216">
        <v>68.489999999999995</v>
      </c>
      <c r="T32" s="217">
        <v>44.55</v>
      </c>
      <c r="U32" s="217">
        <v>43.14</v>
      </c>
      <c r="V32" s="217">
        <v>71.23</v>
      </c>
      <c r="W32" s="217">
        <v>83.79</v>
      </c>
      <c r="X32" s="74">
        <f t="shared" si="22"/>
        <v>0.1763301979503018</v>
      </c>
      <c r="Y32" s="74">
        <f t="shared" si="19"/>
        <v>0.88080808080808115</v>
      </c>
      <c r="AH32" s="19" t="s">
        <v>45</v>
      </c>
      <c r="AI32" s="219">
        <v>393325543.29000002</v>
      </c>
      <c r="AJ32" s="220">
        <v>122348722.31</v>
      </c>
      <c r="AK32" s="220">
        <v>137154616.22</v>
      </c>
      <c r="AL32" s="220">
        <v>381071528.48000002</v>
      </c>
      <c r="AM32" s="220">
        <v>437636228.67000002</v>
      </c>
      <c r="AN32" s="74">
        <f t="shared" si="23"/>
        <v>0.14843591284718283</v>
      </c>
      <c r="AO32" s="74">
        <f t="shared" si="20"/>
        <v>2.5769578987604222</v>
      </c>
    </row>
    <row r="33" spans="2:44" ht="15.75" customHeight="1" x14ac:dyDescent="0.25">
      <c r="B33" s="19" t="s">
        <v>46</v>
      </c>
      <c r="C33" s="216">
        <v>67.28</v>
      </c>
      <c r="D33" s="216">
        <v>70.819999999999993</v>
      </c>
      <c r="E33" s="216">
        <v>66.41</v>
      </c>
      <c r="F33" s="216">
        <v>77.45</v>
      </c>
      <c r="G33" s="216">
        <v>80.180000000000007</v>
      </c>
      <c r="H33" s="74">
        <f t="shared" si="21"/>
        <v>3.5248547449967749E-2</v>
      </c>
      <c r="I33" s="74">
        <f t="shared" si="18"/>
        <v>0.13216605478678356</v>
      </c>
      <c r="R33" s="19" t="s">
        <v>46</v>
      </c>
      <c r="S33" s="216">
        <v>47.78</v>
      </c>
      <c r="T33" s="217">
        <v>38.090000000000003</v>
      </c>
      <c r="U33" s="217">
        <v>36.92</v>
      </c>
      <c r="V33" s="217">
        <v>53.920000000000009</v>
      </c>
      <c r="W33" s="217">
        <v>54.70000000000001</v>
      </c>
      <c r="X33" s="74">
        <f t="shared" si="22"/>
        <v>1.4465875370919923E-2</v>
      </c>
      <c r="Y33" s="74">
        <f t="shared" si="19"/>
        <v>0.43607245996324506</v>
      </c>
      <c r="AH33" s="19" t="s">
        <v>46</v>
      </c>
      <c r="AI33" s="219">
        <v>9017206.9299999997</v>
      </c>
      <c r="AJ33" s="220">
        <v>2812428.07</v>
      </c>
      <c r="AK33" s="220">
        <v>4381169.17</v>
      </c>
      <c r="AL33" s="220">
        <v>8179727.9699999997</v>
      </c>
      <c r="AM33" s="220">
        <v>8858381.8200000003</v>
      </c>
      <c r="AN33" s="74">
        <f t="shared" si="23"/>
        <v>8.2967777472433557E-2</v>
      </c>
      <c r="AO33" s="74">
        <f t="shared" si="20"/>
        <v>2.1497274239621711</v>
      </c>
    </row>
    <row r="34" spans="2:44" ht="15.75" customHeight="1" x14ac:dyDescent="0.25">
      <c r="B34" s="19" t="s">
        <v>47</v>
      </c>
      <c r="C34" s="216">
        <v>145.08000000000001</v>
      </c>
      <c r="D34" s="216">
        <v>135.87</v>
      </c>
      <c r="E34" s="216">
        <v>154.08000000000001</v>
      </c>
      <c r="F34" s="216">
        <v>185.51</v>
      </c>
      <c r="G34" s="216">
        <v>208.15999999999997</v>
      </c>
      <c r="H34" s="74">
        <f t="shared" si="21"/>
        <v>0.1220958438898172</v>
      </c>
      <c r="I34" s="74">
        <f t="shared" si="18"/>
        <v>0.53205269743136796</v>
      </c>
      <c r="R34" s="19" t="s">
        <v>47</v>
      </c>
      <c r="S34" s="216">
        <v>107</v>
      </c>
      <c r="T34" s="217">
        <v>44.86</v>
      </c>
      <c r="U34" s="217">
        <v>46.13</v>
      </c>
      <c r="V34" s="217">
        <v>94.79</v>
      </c>
      <c r="W34" s="217">
        <v>114.31</v>
      </c>
      <c r="X34" s="74">
        <f t="shared" si="22"/>
        <v>0.20592889545310689</v>
      </c>
      <c r="Y34" s="74">
        <f t="shared" si="19"/>
        <v>1.5481497993758362</v>
      </c>
      <c r="AH34" s="19" t="s">
        <v>47</v>
      </c>
      <c r="AI34" s="219">
        <v>61080446.18</v>
      </c>
      <c r="AJ34" s="220">
        <v>19929247.640000001</v>
      </c>
      <c r="AK34" s="220">
        <v>22694182.550000001</v>
      </c>
      <c r="AL34" s="220">
        <v>56687870.049999997</v>
      </c>
      <c r="AM34" s="220">
        <v>62672686.409999996</v>
      </c>
      <c r="AN34" s="74">
        <f t="shared" si="23"/>
        <v>0.10557490261534364</v>
      </c>
      <c r="AO34" s="74">
        <f t="shared" si="20"/>
        <v>2.1447592775258419</v>
      </c>
    </row>
    <row r="35" spans="2:44" ht="15.75" customHeight="1" x14ac:dyDescent="0.25">
      <c r="B35" s="19" t="s">
        <v>48</v>
      </c>
      <c r="C35" s="216">
        <v>53.04999999999999</v>
      </c>
      <c r="D35" s="216">
        <v>53.52</v>
      </c>
      <c r="E35" s="216">
        <v>51.25</v>
      </c>
      <c r="F35" s="216">
        <v>59.12</v>
      </c>
      <c r="G35" s="216">
        <v>65.87</v>
      </c>
      <c r="H35" s="74">
        <f t="shared" si="21"/>
        <v>0.11417456021650896</v>
      </c>
      <c r="I35" s="74">
        <f t="shared" si="18"/>
        <v>0.23075485799701045</v>
      </c>
      <c r="R35" s="19" t="s">
        <v>48</v>
      </c>
      <c r="S35" s="216">
        <v>41.28</v>
      </c>
      <c r="T35" s="217">
        <v>28.760000000000005</v>
      </c>
      <c r="U35" s="217">
        <v>28.24</v>
      </c>
      <c r="V35" s="217">
        <v>42.01</v>
      </c>
      <c r="W35" s="217">
        <v>51.99</v>
      </c>
      <c r="X35" s="74">
        <f t="shared" si="22"/>
        <v>0.23756248512258993</v>
      </c>
      <c r="Y35" s="74">
        <f t="shared" si="19"/>
        <v>0.80771905424200252</v>
      </c>
      <c r="AH35" s="19" t="s">
        <v>48</v>
      </c>
      <c r="AI35" s="219">
        <v>155171276.53999999</v>
      </c>
      <c r="AJ35" s="220">
        <v>46497100.399999999</v>
      </c>
      <c r="AK35" s="220">
        <v>54944687.289999999</v>
      </c>
      <c r="AL35" s="220">
        <v>136922674.63999999</v>
      </c>
      <c r="AM35" s="220">
        <v>177625996.66999999</v>
      </c>
      <c r="AN35" s="74">
        <f t="shared" si="23"/>
        <v>0.29727232642086521</v>
      </c>
      <c r="AO35" s="74">
        <f t="shared" si="20"/>
        <v>2.8201521200663944</v>
      </c>
    </row>
    <row r="36" spans="2:44" x14ac:dyDescent="0.25">
      <c r="B36" s="19" t="s">
        <v>49</v>
      </c>
      <c r="C36" s="216">
        <v>81.38</v>
      </c>
      <c r="D36" s="216">
        <v>86.79</v>
      </c>
      <c r="E36" s="216">
        <v>84.44</v>
      </c>
      <c r="F36" s="216">
        <v>89.45</v>
      </c>
      <c r="G36" s="216">
        <v>98.5</v>
      </c>
      <c r="H36" s="74">
        <f>G36/F36-1</f>
        <v>0.10117384013415309</v>
      </c>
      <c r="I36" s="74">
        <f t="shared" si="18"/>
        <v>0.13492337826938572</v>
      </c>
      <c r="R36" s="19" t="s">
        <v>49</v>
      </c>
      <c r="S36" s="216">
        <v>51.62</v>
      </c>
      <c r="T36" s="217">
        <v>49.1</v>
      </c>
      <c r="U36" s="217">
        <v>45.63</v>
      </c>
      <c r="V36" s="217">
        <v>64.64</v>
      </c>
      <c r="W36" s="217">
        <v>73.62</v>
      </c>
      <c r="X36" s="74">
        <f t="shared" si="22"/>
        <v>0.13892326732673266</v>
      </c>
      <c r="Y36" s="74">
        <f t="shared" si="19"/>
        <v>0.49938900203666003</v>
      </c>
      <c r="AH36" s="19" t="s">
        <v>49</v>
      </c>
      <c r="AI36" s="219">
        <v>6868734.8799999999</v>
      </c>
      <c r="AJ36" s="220">
        <v>3114952.08</v>
      </c>
      <c r="AK36" s="220">
        <v>4498900.47</v>
      </c>
      <c r="AL36" s="220">
        <v>7864755.4299999997</v>
      </c>
      <c r="AM36" s="220">
        <v>9097368.0999999996</v>
      </c>
      <c r="AN36" s="74">
        <f t="shared" si="23"/>
        <v>0.15672612848178558</v>
      </c>
      <c r="AO36" s="74">
        <f t="shared" si="20"/>
        <v>1.9205483315171898</v>
      </c>
    </row>
    <row r="37" spans="2:44" x14ac:dyDescent="0.25">
      <c r="B37" s="19" t="s">
        <v>50</v>
      </c>
      <c r="C37" s="216">
        <v>85.19</v>
      </c>
      <c r="D37" s="216">
        <v>106.13</v>
      </c>
      <c r="E37" s="216">
        <v>125.31</v>
      </c>
      <c r="F37" s="216">
        <v>128.06</v>
      </c>
      <c r="G37" s="216">
        <v>149.08000000000001</v>
      </c>
      <c r="H37" s="74">
        <f t="shared" ref="H37:H40" si="24">G37/F37-1</f>
        <v>0.16414180852725302</v>
      </c>
      <c r="I37" s="74">
        <f t="shared" si="18"/>
        <v>0.40469235842834284</v>
      </c>
      <c r="R37" s="19" t="s">
        <v>50</v>
      </c>
      <c r="S37" s="216">
        <v>67.78</v>
      </c>
      <c r="T37" s="217">
        <v>64.31</v>
      </c>
      <c r="U37" s="217">
        <v>82.55</v>
      </c>
      <c r="V37" s="217">
        <v>96.70999999999998</v>
      </c>
      <c r="W37" s="217">
        <v>122.12</v>
      </c>
      <c r="X37" s="74">
        <f t="shared" si="22"/>
        <v>0.26274428704373931</v>
      </c>
      <c r="Y37" s="74">
        <f t="shared" si="19"/>
        <v>0.8989270719950242</v>
      </c>
      <c r="AH37" s="19" t="s">
        <v>50</v>
      </c>
      <c r="AI37" s="219">
        <v>42420393.43</v>
      </c>
      <c r="AJ37" s="220">
        <v>18804870.850000001</v>
      </c>
      <c r="AK37" s="220">
        <v>30921945.879999999</v>
      </c>
      <c r="AL37" s="220">
        <v>58482134.030000001</v>
      </c>
      <c r="AM37" s="220">
        <v>79534420.480000004</v>
      </c>
      <c r="AN37" s="74">
        <f t="shared" si="23"/>
        <v>0.35997808218148575</v>
      </c>
      <c r="AO37" s="74">
        <f t="shared" si="20"/>
        <v>3.2294584799022958</v>
      </c>
    </row>
    <row r="38" spans="2:44" x14ac:dyDescent="0.25">
      <c r="B38" s="19" t="s">
        <v>51</v>
      </c>
      <c r="C38" s="216">
        <v>63.43</v>
      </c>
      <c r="D38" s="216">
        <v>64.19</v>
      </c>
      <c r="E38" s="216">
        <v>68.989999999999995</v>
      </c>
      <c r="F38" s="216">
        <v>76.34</v>
      </c>
      <c r="G38" s="216">
        <v>86.65</v>
      </c>
      <c r="H38" s="74">
        <f t="shared" si="24"/>
        <v>0.13505370709981657</v>
      </c>
      <c r="I38" s="74">
        <f t="shared" si="18"/>
        <v>0.34989873812120287</v>
      </c>
      <c r="R38" s="19" t="s">
        <v>51</v>
      </c>
      <c r="S38" s="216">
        <v>43.26</v>
      </c>
      <c r="T38" s="217">
        <v>33.54</v>
      </c>
      <c r="U38" s="217">
        <v>37.840000000000003</v>
      </c>
      <c r="V38" s="217">
        <v>53.16</v>
      </c>
      <c r="W38" s="217">
        <v>62.04999999999999</v>
      </c>
      <c r="X38" s="74">
        <f t="shared" si="22"/>
        <v>0.16723100075244535</v>
      </c>
      <c r="Y38" s="74">
        <f t="shared" si="19"/>
        <v>0.85002981514609388</v>
      </c>
      <c r="AH38" s="19" t="s">
        <v>51</v>
      </c>
      <c r="AI38" s="219">
        <v>23173738.510000002</v>
      </c>
      <c r="AJ38" s="220">
        <v>10173605.369999999</v>
      </c>
      <c r="AK38" s="220">
        <v>16610861.380000001</v>
      </c>
      <c r="AL38" s="220">
        <v>27747259.210000001</v>
      </c>
      <c r="AM38" s="220">
        <v>33504230.199999999</v>
      </c>
      <c r="AN38" s="74">
        <f t="shared" si="23"/>
        <v>0.20747890616617037</v>
      </c>
      <c r="AO38" s="74">
        <f t="shared" si="20"/>
        <v>2.2932504241610858</v>
      </c>
    </row>
    <row r="39" spans="2:44" x14ac:dyDescent="0.25">
      <c r="B39" s="19" t="s">
        <v>52</v>
      </c>
      <c r="C39" s="216">
        <v>92.8</v>
      </c>
      <c r="D39" s="216">
        <v>102.24</v>
      </c>
      <c r="E39" s="216">
        <v>98.71</v>
      </c>
      <c r="F39" s="216">
        <v>114.5</v>
      </c>
      <c r="G39" s="216">
        <v>129.04</v>
      </c>
      <c r="H39" s="74">
        <f t="shared" si="24"/>
        <v>0.12698689956331877</v>
      </c>
      <c r="I39" s="74">
        <f t="shared" si="18"/>
        <v>0.2621283255086071</v>
      </c>
      <c r="R39" s="19" t="s">
        <v>52</v>
      </c>
      <c r="S39" s="216">
        <v>71.48</v>
      </c>
      <c r="T39" s="217">
        <v>50.94</v>
      </c>
      <c r="U39" s="217">
        <v>53.72</v>
      </c>
      <c r="V39" s="217">
        <v>88.72</v>
      </c>
      <c r="W39" s="217">
        <v>108.87</v>
      </c>
      <c r="X39" s="74">
        <f t="shared" si="22"/>
        <v>0.22711902614968449</v>
      </c>
      <c r="Y39" s="74">
        <f t="shared" si="19"/>
        <v>1.1372202591283864</v>
      </c>
      <c r="AH39" s="19" t="s">
        <v>52</v>
      </c>
      <c r="AI39" s="219">
        <v>73857149.140000001</v>
      </c>
      <c r="AJ39" s="220">
        <v>28411183</v>
      </c>
      <c r="AK39" s="220">
        <v>34127770.07</v>
      </c>
      <c r="AL39" s="220">
        <v>88124626.280000001</v>
      </c>
      <c r="AM39" s="220">
        <v>107018992.04000001</v>
      </c>
      <c r="AN39" s="74">
        <f t="shared" si="23"/>
        <v>0.214405059715846</v>
      </c>
      <c r="AO39" s="74">
        <f t="shared" si="20"/>
        <v>2.7667911272825214</v>
      </c>
    </row>
    <row r="40" spans="2:44" x14ac:dyDescent="0.25">
      <c r="B40" s="23" t="s">
        <v>53</v>
      </c>
      <c r="C40" s="216">
        <v>55.1</v>
      </c>
      <c r="D40" s="216">
        <v>58.1</v>
      </c>
      <c r="E40" s="216">
        <v>74.28</v>
      </c>
      <c r="F40" s="216">
        <v>64.23</v>
      </c>
      <c r="G40" s="216">
        <v>69.86</v>
      </c>
      <c r="H40" s="74">
        <f t="shared" si="24"/>
        <v>8.7653744356219754E-2</v>
      </c>
      <c r="I40" s="74">
        <f t="shared" si="18"/>
        <v>0.2024096385542169</v>
      </c>
      <c r="R40" s="23" t="s">
        <v>53</v>
      </c>
      <c r="S40" s="216">
        <v>39.85</v>
      </c>
      <c r="T40" s="217">
        <v>22.7</v>
      </c>
      <c r="U40" s="217">
        <v>29.35</v>
      </c>
      <c r="V40" s="217">
        <v>43.18</v>
      </c>
      <c r="W40" s="217">
        <v>54</v>
      </c>
      <c r="X40" s="74">
        <f t="shared" si="22"/>
        <v>0.25057897174617882</v>
      </c>
      <c r="Y40" s="74">
        <f t="shared" si="19"/>
        <v>1.3788546255506611</v>
      </c>
      <c r="AH40" s="23" t="s">
        <v>53</v>
      </c>
      <c r="AI40" s="219">
        <v>20449761.57</v>
      </c>
      <c r="AJ40" s="220">
        <v>7215296.4500000002</v>
      </c>
      <c r="AK40" s="220">
        <v>12828760.220000001</v>
      </c>
      <c r="AL40" s="220">
        <v>20416665.23</v>
      </c>
      <c r="AM40" s="220">
        <v>24141003.859999999</v>
      </c>
      <c r="AN40" s="74">
        <f t="shared" si="23"/>
        <v>0.18241659879535566</v>
      </c>
      <c r="AO40" s="74">
        <f t="shared" si="20"/>
        <v>2.3458090083048493</v>
      </c>
    </row>
    <row r="41" spans="2:44" x14ac:dyDescent="0.25">
      <c r="B41" s="101"/>
      <c r="C41" s="102"/>
      <c r="D41" s="102"/>
      <c r="E41" s="102"/>
      <c r="F41" s="102"/>
      <c r="G41" s="103"/>
      <c r="H41" s="102"/>
      <c r="I41" s="104"/>
      <c r="R41" s="101"/>
      <c r="S41" s="102"/>
      <c r="T41" s="102"/>
      <c r="U41" s="102"/>
      <c r="V41" s="102"/>
      <c r="W41" s="103"/>
      <c r="X41" s="102"/>
      <c r="Y41" s="104"/>
      <c r="AH41" s="101"/>
      <c r="AI41" s="101"/>
      <c r="AJ41" s="101"/>
      <c r="AK41" s="101"/>
      <c r="AL41" s="102"/>
      <c r="AM41" s="103"/>
      <c r="AN41" s="104"/>
      <c r="AO41" s="104"/>
    </row>
    <row r="42" spans="2:44" x14ac:dyDescent="0.25">
      <c r="B42" s="310" t="s">
        <v>55</v>
      </c>
      <c r="C42" s="310"/>
      <c r="D42" s="310"/>
      <c r="E42" s="310"/>
      <c r="F42" s="310"/>
      <c r="G42" s="310"/>
      <c r="H42" s="310"/>
      <c r="I42" s="310"/>
      <c r="R42" s="310" t="s">
        <v>55</v>
      </c>
      <c r="S42" s="310"/>
      <c r="T42" s="310"/>
      <c r="U42" s="310"/>
      <c r="V42" s="310"/>
      <c r="W42" s="310"/>
      <c r="X42" s="310"/>
      <c r="Y42" s="310"/>
      <c r="AH42" s="105" t="s">
        <v>55</v>
      </c>
      <c r="AI42" s="105"/>
      <c r="AJ42" s="105"/>
      <c r="AK42" s="105"/>
      <c r="AL42" s="105"/>
      <c r="AM42" s="105"/>
      <c r="AN42" s="105"/>
      <c r="AO42" s="105"/>
    </row>
    <row r="43" spans="2:44" ht="39" customHeight="1" x14ac:dyDescent="0.25">
      <c r="B43" s="284" t="s">
        <v>167</v>
      </c>
      <c r="C43" s="284"/>
      <c r="D43" s="284"/>
      <c r="E43" s="284"/>
      <c r="F43" s="284"/>
      <c r="G43" s="284"/>
      <c r="H43" s="284"/>
      <c r="I43" s="284"/>
      <c r="R43" s="284" t="s">
        <v>168</v>
      </c>
      <c r="S43" s="284"/>
      <c r="T43" s="284"/>
      <c r="U43" s="284"/>
      <c r="V43" s="284"/>
      <c r="W43" s="284"/>
      <c r="X43" s="284"/>
      <c r="Y43" s="284"/>
      <c r="AH43" s="308" t="s">
        <v>169</v>
      </c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</row>
    <row r="44" spans="2:44" ht="24" customHeight="1" x14ac:dyDescent="0.25">
      <c r="B44" s="284" t="s">
        <v>170</v>
      </c>
      <c r="C44" s="284"/>
      <c r="D44" s="284"/>
      <c r="E44" s="284"/>
      <c r="F44" s="284"/>
      <c r="G44" s="284"/>
      <c r="H44" s="284"/>
      <c r="I44" s="284"/>
      <c r="R44" s="309" t="s">
        <v>171</v>
      </c>
      <c r="S44" s="309"/>
      <c r="T44" s="309"/>
      <c r="U44" s="309"/>
      <c r="V44" s="309"/>
      <c r="W44" s="309"/>
      <c r="X44" s="309"/>
      <c r="Y44" s="309"/>
      <c r="AI44" s="120"/>
      <c r="AJ44" s="120"/>
    </row>
  </sheetData>
  <mergeCells count="19">
    <mergeCell ref="AH43:AR43"/>
    <mergeCell ref="B44:I44"/>
    <mergeCell ref="R44:Y44"/>
    <mergeCell ref="B22:P22"/>
    <mergeCell ref="R22:AF22"/>
    <mergeCell ref="B23:P23"/>
    <mergeCell ref="B27:I27"/>
    <mergeCell ref="R27:Y27"/>
    <mergeCell ref="B42:I42"/>
    <mergeCell ref="R42:Y42"/>
    <mergeCell ref="B43:I43"/>
    <mergeCell ref="R43:Y43"/>
    <mergeCell ref="AH27:AO27"/>
    <mergeCell ref="B5:P5"/>
    <mergeCell ref="R5:AF5"/>
    <mergeCell ref="AH5:BB5"/>
    <mergeCell ref="B21:P21"/>
    <mergeCell ref="R21:AF21"/>
    <mergeCell ref="AH21:BB2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A837-8E4A-468F-B02C-261256CD5AF9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0687D-8549-410D-A271-65B9E37F7092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314</v>
      </c>
      <c r="C1" s="1"/>
      <c r="D1" s="1"/>
      <c r="F1" s="223"/>
      <c r="G1" s="223"/>
      <c r="H1" s="223"/>
      <c r="J1" s="223"/>
    </row>
    <row r="3" spans="1:31" s="4" customFormat="1" ht="25.5" customHeight="1" thickBot="1" x14ac:dyDescent="0.3">
      <c r="B3" s="62" t="s">
        <v>315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172" t="s">
        <v>263</v>
      </c>
      <c r="D5" s="172" t="s">
        <v>264</v>
      </c>
      <c r="E5" s="172" t="s">
        <v>270</v>
      </c>
      <c r="F5" s="172" t="s">
        <v>265</v>
      </c>
      <c r="G5" s="173" t="str">
        <f>CONCATENATE("var. ",RIGHT(F5,2),"/",RIGHT(E5,2))</f>
        <v>var. 22/21</v>
      </c>
      <c r="H5" s="173" t="str">
        <f>CONCATENATE("dif. ",RIGHT(F5,2),"/",RIGHT(E5,2))</f>
        <v>dif. 22/21</v>
      </c>
      <c r="I5" s="173" t="str">
        <f>CONCATENATE("%/s total España ",RIGHT(F5,4))</f>
        <v>%/s total España 2022</v>
      </c>
      <c r="J5" s="172" t="s">
        <v>266</v>
      </c>
      <c r="K5" s="173" t="str">
        <f>CONCATENATE("var. ",RIGHT(J5,2),"/",RIGHT(F5,2))</f>
        <v>var. 23/22</v>
      </c>
      <c r="L5" s="173" t="str">
        <f>CONCATENATE("dif. ",RIGHT(J5,2),"/",RIGHT(F5,2))</f>
        <v>dif. 23/22</v>
      </c>
      <c r="M5" s="173" t="str">
        <f>CONCATENATE("%/s total España ",RIGHT(J5,4))</f>
        <v>%/s total España 2023</v>
      </c>
      <c r="N5" s="172" t="s">
        <v>267</v>
      </c>
      <c r="O5" s="173" t="str">
        <f>CONCATENATE("var. ",RIGHT(N5,2),"/",RIGHT(J5,2))</f>
        <v>var. 24/23</v>
      </c>
      <c r="P5" s="173" t="str">
        <f>CONCATENATE("dif. ",RIGHT(N5,2),"/",RIGHT(J5,2))</f>
        <v>dif. 24/23</v>
      </c>
      <c r="Q5" s="173" t="str">
        <f>CONCATENATE("var. ",RIGHT(N5,2),"/",RIGHT(C5,2))</f>
        <v>var. 24/19</v>
      </c>
      <c r="R5" s="173" t="str">
        <f>CONCATENATE("dif. ",RIGHT(N5,2),"/",RIGHT(C5,2))</f>
        <v>dif. 24/19</v>
      </c>
      <c r="S5" s="173" t="str">
        <f>CONCATENATE("%/s total España ",RIGHT(N5,4))</f>
        <v>%/s total España 2024</v>
      </c>
      <c r="T5" s="173" t="str">
        <f>CONCATENATE("%/s total Turistas ",RIGHT(N5,4))</f>
        <v>%/s total Turistas 2024</v>
      </c>
      <c r="AE5" s="1"/>
    </row>
    <row r="6" spans="1:31" s="4" customFormat="1" ht="18.75" x14ac:dyDescent="0.3">
      <c r="B6" s="224" t="s">
        <v>175</v>
      </c>
      <c r="C6" s="225">
        <v>116760</v>
      </c>
      <c r="D6" s="225">
        <v>41527</v>
      </c>
      <c r="E6" s="225">
        <v>47843</v>
      </c>
      <c r="F6" s="225">
        <v>132337</v>
      </c>
      <c r="G6" s="226">
        <f t="shared" ref="G6:G11" si="0">F6/E6-1</f>
        <v>1.7660681813431434</v>
      </c>
      <c r="H6" s="225">
        <f t="shared" ref="H6:H11" si="1">F6-E6</f>
        <v>84494</v>
      </c>
      <c r="I6" s="226"/>
      <c r="J6" s="225">
        <v>154946</v>
      </c>
      <c r="K6" s="226">
        <f t="shared" ref="K6:K11" si="2">J6/F6-1</f>
        <v>0.170844132782215</v>
      </c>
      <c r="L6" s="225">
        <f t="shared" ref="L6:L11" si="3">J6-F6</f>
        <v>22609</v>
      </c>
      <c r="M6" s="226"/>
      <c r="N6" s="225">
        <v>200452</v>
      </c>
      <c r="O6" s="226">
        <f t="shared" ref="O6:O11" si="4">N6/J6-1</f>
        <v>0.29368941437662155</v>
      </c>
      <c r="P6" s="225">
        <f t="shared" ref="P6:P11" si="5">N6-J6</f>
        <v>45506</v>
      </c>
      <c r="Q6" s="226">
        <f>N6/C6-1</f>
        <v>0.71678657074340535</v>
      </c>
      <c r="R6" s="225">
        <f>N6-C6</f>
        <v>83692</v>
      </c>
      <c r="S6" s="226"/>
      <c r="T6" s="226"/>
      <c r="V6" s="29"/>
      <c r="AE6" s="1"/>
    </row>
    <row r="7" spans="1:31" ht="18.75" x14ac:dyDescent="0.3">
      <c r="A7" s="4"/>
      <c r="B7" s="224" t="s">
        <v>176</v>
      </c>
      <c r="C7" s="225">
        <v>37493</v>
      </c>
      <c r="D7" s="225">
        <v>20131</v>
      </c>
      <c r="E7" s="225">
        <v>23891</v>
      </c>
      <c r="F7" s="225">
        <v>30651</v>
      </c>
      <c r="G7" s="226">
        <f t="shared" si="0"/>
        <v>0.28295173914863336</v>
      </c>
      <c r="H7" s="225">
        <f t="shared" si="1"/>
        <v>6760</v>
      </c>
      <c r="I7" s="226">
        <f>F7/$F$7</f>
        <v>1</v>
      </c>
      <c r="J7" s="225">
        <v>40798</v>
      </c>
      <c r="K7" s="226">
        <f t="shared" si="2"/>
        <v>0.33104955792633195</v>
      </c>
      <c r="L7" s="225">
        <f t="shared" si="3"/>
        <v>10147</v>
      </c>
      <c r="M7" s="226">
        <f>J7/$J$7</f>
        <v>1</v>
      </c>
      <c r="N7" s="225">
        <v>53591</v>
      </c>
      <c r="O7" s="226">
        <f t="shared" si="4"/>
        <v>0.31356929261238298</v>
      </c>
      <c r="P7" s="225">
        <f t="shared" si="5"/>
        <v>12793</v>
      </c>
      <c r="Q7" s="226">
        <f t="shared" ref="Q7:Q11" si="6">N7/C7-1</f>
        <v>0.42936014722748239</v>
      </c>
      <c r="R7" s="225">
        <f t="shared" ref="R7:R11" si="7">N7-C7</f>
        <v>16098</v>
      </c>
      <c r="S7" s="226">
        <f>N7/$N$7</f>
        <v>1</v>
      </c>
      <c r="T7" s="226">
        <f>N7/$N$6</f>
        <v>0.26735078722088079</v>
      </c>
      <c r="V7" s="29"/>
      <c r="W7" s="79"/>
      <c r="AE7" s="1" t="s">
        <v>177</v>
      </c>
    </row>
    <row r="8" spans="1:31" ht="15.75" x14ac:dyDescent="0.25">
      <c r="A8" s="4"/>
      <c r="B8" s="227" t="s">
        <v>100</v>
      </c>
      <c r="C8" s="228">
        <v>16734</v>
      </c>
      <c r="D8" s="228">
        <v>12942</v>
      </c>
      <c r="E8" s="228">
        <v>3521</v>
      </c>
      <c r="F8" s="228">
        <v>7579</v>
      </c>
      <c r="G8" s="229">
        <f t="shared" si="0"/>
        <v>1.1525134904856573</v>
      </c>
      <c r="H8" s="228">
        <f t="shared" si="1"/>
        <v>4058</v>
      </c>
      <c r="I8" s="229">
        <f>F8/$F$7</f>
        <v>0.24726762585233761</v>
      </c>
      <c r="J8" s="228">
        <v>12212</v>
      </c>
      <c r="K8" s="229">
        <f t="shared" si="2"/>
        <v>0.61129436601134723</v>
      </c>
      <c r="L8" s="228">
        <f t="shared" si="3"/>
        <v>4633</v>
      </c>
      <c r="M8" s="229">
        <f>J8/$J$7</f>
        <v>0.29932839845090448</v>
      </c>
      <c r="N8" s="228">
        <v>19824</v>
      </c>
      <c r="O8" s="229">
        <f t="shared" si="4"/>
        <v>0.6233213232885686</v>
      </c>
      <c r="P8" s="228">
        <f t="shared" si="5"/>
        <v>7612</v>
      </c>
      <c r="Q8" s="229">
        <f t="shared" si="6"/>
        <v>0.18465399784869119</v>
      </c>
      <c r="R8" s="228">
        <f t="shared" si="7"/>
        <v>3090</v>
      </c>
      <c r="S8" s="229">
        <f>N8/$N$7</f>
        <v>0.3699128585023605</v>
      </c>
      <c r="T8" s="229">
        <f>N8/$N$6</f>
        <v>9.889649392373237E-2</v>
      </c>
      <c r="V8" s="29"/>
      <c r="W8" s="79"/>
      <c r="AE8" s="1" t="s">
        <v>178</v>
      </c>
    </row>
    <row r="9" spans="1:31" s="4" customFormat="1" x14ac:dyDescent="0.25">
      <c r="B9" s="230" t="s">
        <v>103</v>
      </c>
      <c r="C9" s="231">
        <v>20759</v>
      </c>
      <c r="D9" s="231">
        <v>7189</v>
      </c>
      <c r="E9" s="231">
        <v>20370</v>
      </c>
      <c r="F9" s="231">
        <v>23072</v>
      </c>
      <c r="G9" s="232">
        <f t="shared" si="0"/>
        <v>0.13264604810996561</v>
      </c>
      <c r="H9" s="233">
        <f t="shared" si="1"/>
        <v>2702</v>
      </c>
      <c r="I9" s="234">
        <f>F9/$F$7</f>
        <v>0.75273237414766236</v>
      </c>
      <c r="J9" s="231">
        <v>28586</v>
      </c>
      <c r="K9" s="232">
        <f t="shared" si="2"/>
        <v>0.23899098474341196</v>
      </c>
      <c r="L9" s="233">
        <f t="shared" si="3"/>
        <v>5514</v>
      </c>
      <c r="M9" s="234">
        <f>J9/$J$7</f>
        <v>0.70067160154909558</v>
      </c>
      <c r="N9" s="231">
        <v>33767</v>
      </c>
      <c r="O9" s="232">
        <f t="shared" si="4"/>
        <v>0.1812425662911914</v>
      </c>
      <c r="P9" s="233">
        <f t="shared" si="5"/>
        <v>5181</v>
      </c>
      <c r="Q9" s="232">
        <f t="shared" si="6"/>
        <v>0.62661977937280211</v>
      </c>
      <c r="R9" s="233">
        <f t="shared" si="7"/>
        <v>13008</v>
      </c>
      <c r="S9" s="234">
        <f>N9/$N$7</f>
        <v>0.63008714149763956</v>
      </c>
      <c r="T9" s="234">
        <f>N9/$N$6</f>
        <v>0.16845429329714845</v>
      </c>
      <c r="V9" s="29"/>
      <c r="W9" s="79"/>
      <c r="AE9" s="1" t="s">
        <v>179</v>
      </c>
    </row>
    <row r="10" spans="1:31" s="4" customFormat="1" x14ac:dyDescent="0.25">
      <c r="B10" s="235" t="s">
        <v>180</v>
      </c>
      <c r="C10" s="29">
        <v>20736</v>
      </c>
      <c r="D10" s="29">
        <v>7183</v>
      </c>
      <c r="E10" s="29">
        <v>11261</v>
      </c>
      <c r="F10" s="29">
        <v>13820</v>
      </c>
      <c r="G10" s="22">
        <f t="shared" si="0"/>
        <v>0.22724447207175213</v>
      </c>
      <c r="H10" s="20">
        <f t="shared" si="1"/>
        <v>2559</v>
      </c>
      <c r="I10" s="31">
        <f>F10/$F$7</f>
        <v>0.45088251606799123</v>
      </c>
      <c r="J10" s="29">
        <v>11774</v>
      </c>
      <c r="K10" s="22">
        <f t="shared" si="2"/>
        <v>-0.14804630969609267</v>
      </c>
      <c r="L10" s="20">
        <f t="shared" si="3"/>
        <v>-2046</v>
      </c>
      <c r="M10" s="31">
        <f>J10/$J$7</f>
        <v>0.28859257806755234</v>
      </c>
      <c r="N10" s="29">
        <v>22718</v>
      </c>
      <c r="O10" s="22">
        <f t="shared" si="4"/>
        <v>0.92950569050450138</v>
      </c>
      <c r="P10" s="20">
        <f t="shared" si="5"/>
        <v>10944</v>
      </c>
      <c r="Q10" s="22">
        <f t="shared" si="6"/>
        <v>9.5582561728394966E-2</v>
      </c>
      <c r="R10" s="20">
        <f t="shared" si="7"/>
        <v>1982</v>
      </c>
      <c r="S10" s="31">
        <f>N10/$N$7</f>
        <v>0.42391446324942622</v>
      </c>
      <c r="T10" s="31">
        <f>N10/$N$6</f>
        <v>0.11333386546405125</v>
      </c>
      <c r="V10" s="29"/>
      <c r="W10" s="79"/>
      <c r="AE10" s="1" t="s">
        <v>181</v>
      </c>
    </row>
    <row r="11" spans="1:31" s="4" customFormat="1" x14ac:dyDescent="0.25">
      <c r="B11" s="235" t="s">
        <v>182</v>
      </c>
      <c r="C11" s="29">
        <f>C9-C10</f>
        <v>23</v>
      </c>
      <c r="D11" s="29">
        <f>D9-D10</f>
        <v>6</v>
      </c>
      <c r="E11" s="29">
        <f>E9-E10</f>
        <v>9109</v>
      </c>
      <c r="F11" s="29">
        <f>F9-F10</f>
        <v>9252</v>
      </c>
      <c r="G11" s="22">
        <f t="shared" si="0"/>
        <v>1.5698759468657286E-2</v>
      </c>
      <c r="H11" s="20">
        <f t="shared" si="1"/>
        <v>143</v>
      </c>
      <c r="I11" s="31">
        <f>F11/$F$7</f>
        <v>0.30184985807967113</v>
      </c>
      <c r="J11" s="29">
        <f>J9-J10</f>
        <v>16812</v>
      </c>
      <c r="K11" s="22">
        <f t="shared" si="2"/>
        <v>0.81712062256809337</v>
      </c>
      <c r="L11" s="20">
        <f t="shared" si="3"/>
        <v>7560</v>
      </c>
      <c r="M11" s="31">
        <f>J11/$J$7</f>
        <v>0.41207902348154324</v>
      </c>
      <c r="N11" s="29">
        <f>N9-N10</f>
        <v>11049</v>
      </c>
      <c r="O11" s="22">
        <f t="shared" si="4"/>
        <v>-0.34279086366880795</v>
      </c>
      <c r="P11" s="20">
        <f t="shared" si="5"/>
        <v>-5763</v>
      </c>
      <c r="Q11" s="22">
        <f t="shared" si="6"/>
        <v>479.39130434782606</v>
      </c>
      <c r="R11" s="20">
        <f t="shared" si="7"/>
        <v>11026</v>
      </c>
      <c r="S11" s="31">
        <f>N11/$N$7</f>
        <v>0.20617267824821331</v>
      </c>
      <c r="T11" s="31">
        <f>N11/$N$6</f>
        <v>5.5120427833097202E-2</v>
      </c>
      <c r="V11" s="29"/>
      <c r="W11" s="79"/>
      <c r="AE11" s="1" t="s">
        <v>183</v>
      </c>
    </row>
    <row r="12" spans="1:31" s="4" customFormat="1" ht="7.5" customHeight="1" x14ac:dyDescent="0.25"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AE12" s="1" t="s">
        <v>184</v>
      </c>
    </row>
    <row r="13" spans="1:31" s="4" customFormat="1" x14ac:dyDescent="0.25">
      <c r="B13" s="125" t="s">
        <v>185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67" t="s">
        <v>187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83"/>
      <c r="T37" s="83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7"/>
      <c r="F39" s="87"/>
      <c r="G39" s="87"/>
      <c r="H39" s="87"/>
      <c r="I39" s="87"/>
      <c r="J39" s="14">
        <v>2020</v>
      </c>
      <c r="K39" s="14"/>
      <c r="L39" s="14"/>
      <c r="M39" s="14" t="s">
        <v>188</v>
      </c>
      <c r="N39" s="14">
        <v>2021</v>
      </c>
      <c r="O39" s="14" t="s">
        <v>188</v>
      </c>
      <c r="P39" s="14" t="s">
        <v>189</v>
      </c>
      <c r="Q39" s="14" t="s">
        <v>190</v>
      </c>
      <c r="R39" s="14" t="s">
        <v>191</v>
      </c>
      <c r="S39" s="87"/>
      <c r="T39" s="87"/>
      <c r="AE39" s="1"/>
    </row>
    <row r="40" spans="2:31" s="4" customFormat="1" ht="18.75" hidden="1" x14ac:dyDescent="0.3">
      <c r="B40" s="224" t="s">
        <v>175</v>
      </c>
      <c r="C40" s="224"/>
      <c r="D40" s="224"/>
      <c r="E40" s="225"/>
      <c r="F40" s="225"/>
      <c r="G40" s="225"/>
      <c r="H40" s="225"/>
      <c r="I40" s="225"/>
      <c r="J40" s="225">
        <v>1824653</v>
      </c>
      <c r="K40" s="225"/>
      <c r="L40" s="225"/>
      <c r="M40" s="226"/>
      <c r="N40" s="225">
        <v>2354005</v>
      </c>
      <c r="O40" s="226"/>
      <c r="P40" s="226">
        <v>1</v>
      </c>
      <c r="Q40" s="226">
        <v>0.2901110512519367</v>
      </c>
      <c r="R40" s="225">
        <v>529352</v>
      </c>
      <c r="S40" s="237"/>
      <c r="T40" s="237"/>
      <c r="AE40" s="1"/>
    </row>
    <row r="41" spans="2:31" ht="18.75" hidden="1" x14ac:dyDescent="0.3">
      <c r="B41" s="224" t="s">
        <v>176</v>
      </c>
      <c r="C41" s="224"/>
      <c r="D41" s="224"/>
      <c r="E41" s="225"/>
      <c r="F41" s="225"/>
      <c r="G41" s="225"/>
      <c r="H41" s="225"/>
      <c r="I41" s="225"/>
      <c r="J41" s="225">
        <v>603938</v>
      </c>
      <c r="K41" s="225"/>
      <c r="L41" s="225"/>
      <c r="M41" s="226">
        <v>1</v>
      </c>
      <c r="N41" s="225">
        <v>936181</v>
      </c>
      <c r="O41" s="226">
        <v>1</v>
      </c>
      <c r="P41" s="226">
        <v>0.39769711619134201</v>
      </c>
      <c r="Q41" s="226">
        <v>0.55012766211101138</v>
      </c>
      <c r="R41" s="225">
        <v>332243</v>
      </c>
      <c r="S41" s="237"/>
      <c r="T41" s="237"/>
      <c r="AE41" s="1" t="s">
        <v>177</v>
      </c>
    </row>
    <row r="42" spans="2:31" ht="15.75" hidden="1" x14ac:dyDescent="0.25">
      <c r="B42" s="227" t="s">
        <v>100</v>
      </c>
      <c r="C42" s="227"/>
      <c r="D42" s="227"/>
      <c r="E42" s="228"/>
      <c r="F42" s="228"/>
      <c r="G42" s="228"/>
      <c r="H42" s="228"/>
      <c r="I42" s="228"/>
      <c r="J42" s="228">
        <v>276550.36166633503</v>
      </c>
      <c r="K42" s="228"/>
      <c r="L42" s="228"/>
      <c r="M42" s="229">
        <v>0.45791184139155844</v>
      </c>
      <c r="N42" s="228">
        <v>430252.45635520399</v>
      </c>
      <c r="O42" s="229">
        <v>0.4595825554622493</v>
      </c>
      <c r="P42" s="229">
        <v>0.18277465695918402</v>
      </c>
      <c r="Q42" s="229">
        <v>0.55578337978930015</v>
      </c>
      <c r="R42" s="228">
        <v>153702.09468886897</v>
      </c>
      <c r="S42" s="238"/>
      <c r="T42" s="238"/>
      <c r="AE42" s="1" t="s">
        <v>178</v>
      </c>
    </row>
    <row r="43" spans="2:31" s="4" customFormat="1" hidden="1" x14ac:dyDescent="0.25">
      <c r="B43" s="230" t="s">
        <v>103</v>
      </c>
      <c r="C43" s="239"/>
      <c r="D43" s="239"/>
      <c r="E43" s="231"/>
      <c r="F43" s="231"/>
      <c r="G43" s="231"/>
      <c r="H43" s="231"/>
      <c r="I43" s="231"/>
      <c r="J43" s="231">
        <v>327387.63833385095</v>
      </c>
      <c r="K43" s="231"/>
      <c r="L43" s="231"/>
      <c r="M43" s="234">
        <v>0.54208815860874948</v>
      </c>
      <c r="N43" s="231">
        <v>505927.5436448183</v>
      </c>
      <c r="O43" s="234">
        <v>0.54041637636826456</v>
      </c>
      <c r="P43" s="234">
        <v>0.21492203442423372</v>
      </c>
      <c r="Q43" s="232">
        <v>0.54534711884540576</v>
      </c>
      <c r="R43" s="233">
        <v>178539.90531096736</v>
      </c>
      <c r="S43" s="240"/>
      <c r="T43" s="240"/>
      <c r="AE43" s="1" t="s">
        <v>179</v>
      </c>
    </row>
    <row r="44" spans="2:31" s="4" customFormat="1" hidden="1" x14ac:dyDescent="0.25">
      <c r="B44" s="235" t="s">
        <v>180</v>
      </c>
      <c r="C44" s="235"/>
      <c r="D44" s="235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181</v>
      </c>
    </row>
    <row r="45" spans="2:31" s="4" customFormat="1" hidden="1" x14ac:dyDescent="0.25">
      <c r="B45" s="235" t="s">
        <v>182</v>
      </c>
      <c r="C45" s="235"/>
      <c r="D45" s="235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183</v>
      </c>
    </row>
    <row r="46" spans="2:31" s="4" customFormat="1" ht="7.5" hidden="1" customHeight="1" x14ac:dyDescent="0.25"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AE46" s="1" t="s">
        <v>184</v>
      </c>
    </row>
    <row r="47" spans="2:31" s="4" customFormat="1" hidden="1" x14ac:dyDescent="0.25">
      <c r="B47" s="285" t="s">
        <v>185</v>
      </c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48"/>
      <c r="T47" s="48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2"/>
      <c r="F49" s="122"/>
      <c r="G49" s="122"/>
      <c r="H49" s="122"/>
      <c r="I49" s="122"/>
      <c r="J49" s="122">
        <v>0.54208815860874948</v>
      </c>
      <c r="K49" s="122"/>
      <c r="L49" s="122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2" t="s">
        <v>315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2">
        <v>2019</v>
      </c>
      <c r="D123" s="182">
        <v>2020</v>
      </c>
      <c r="E123" s="182">
        <v>2021</v>
      </c>
      <c r="F123" s="182">
        <v>2022</v>
      </c>
      <c r="G123" s="173" t="str">
        <f>CONCATENATE("var. ",RIGHT(F123,2),"/",RIGHT(E123,2))</f>
        <v>var. 22/21</v>
      </c>
      <c r="H123" s="173" t="str">
        <f>CONCATENATE("dif. ",RIGHT(F123,2),"/",RIGHT(E123,2))</f>
        <v>dif. 22/21</v>
      </c>
      <c r="I123" s="173" t="str">
        <f>CONCATENATE("%/s total España ",RIGHT(F123,4))</f>
        <v>%/s total España 2022</v>
      </c>
      <c r="J123" s="182">
        <v>2023</v>
      </c>
      <c r="K123" s="173" t="str">
        <f>CONCATENATE("%/s total España ",RIGHT(J123,4))</f>
        <v>%/s total España 2023</v>
      </c>
      <c r="L123" s="173" t="str">
        <f>CONCATENATE("var. ",RIGHT(J123,2),"/",RIGHT(F123,2))</f>
        <v>var. 23/22</v>
      </c>
      <c r="M123" s="173" t="str">
        <f>CONCATENATE("dif. ",RIGHT(J123,2),"/",RIGHT(F123,2))</f>
        <v>dif. 23/22</v>
      </c>
      <c r="N123" s="173" t="str">
        <f>CONCATENATE("var. ",RIGHT(J123,2),"/",RIGHT(D123,2))</f>
        <v>var. 23/20</v>
      </c>
      <c r="O123" s="173" t="str">
        <f>CONCATENATE("dif. ",RIGHT(J123,2),"/",RIGHT(D123,2))</f>
        <v>dif. 23/20</v>
      </c>
      <c r="Z123" s="1"/>
      <c r="AE123"/>
    </row>
    <row r="124" spans="2:31" ht="18.75" x14ac:dyDescent="0.3">
      <c r="B124" s="224" t="s">
        <v>175</v>
      </c>
      <c r="C124" s="225">
        <v>137126</v>
      </c>
      <c r="D124" s="225">
        <v>55313</v>
      </c>
      <c r="E124" s="225">
        <v>70304</v>
      </c>
      <c r="F124" s="225">
        <v>161080</v>
      </c>
      <c r="G124" s="226">
        <f t="shared" ref="G124:G129" si="8">F124/E124-1</f>
        <v>1.2911925352753757</v>
      </c>
      <c r="H124" s="225">
        <f t="shared" ref="H124:H129" si="9">F124-E124</f>
        <v>90776</v>
      </c>
      <c r="I124" s="226"/>
      <c r="J124" s="225">
        <v>179837</v>
      </c>
      <c r="K124" s="226"/>
      <c r="L124" s="226">
        <f t="shared" ref="L124:L129" si="10">J124/F124-1</f>
        <v>0.116445244598957</v>
      </c>
      <c r="M124" s="225">
        <f t="shared" ref="M124:M129" si="11">J124-F124</f>
        <v>18757</v>
      </c>
      <c r="N124" s="226">
        <f t="shared" ref="N124:N129" si="12">J124/D124-1</f>
        <v>2.2512610055502322</v>
      </c>
      <c r="O124" s="225">
        <f t="shared" ref="O124:O129" si="13">J124-D124</f>
        <v>124524</v>
      </c>
      <c r="Z124" s="1"/>
      <c r="AE124"/>
    </row>
    <row r="125" spans="2:31" ht="18.75" x14ac:dyDescent="0.3">
      <c r="B125" s="224" t="s">
        <v>176</v>
      </c>
      <c r="C125" s="225">
        <v>41904</v>
      </c>
      <c r="D125" s="225">
        <v>24273</v>
      </c>
      <c r="E125" s="225">
        <v>26311</v>
      </c>
      <c r="F125" s="225">
        <v>32375</v>
      </c>
      <c r="G125" s="226">
        <f t="shared" si="8"/>
        <v>0.23047394625821904</v>
      </c>
      <c r="H125" s="225">
        <f t="shared" si="9"/>
        <v>6064</v>
      </c>
      <c r="I125" s="226">
        <f>F125/$F$7</f>
        <v>1.0562461257381488</v>
      </c>
      <c r="J125" s="225">
        <v>47068</v>
      </c>
      <c r="K125" s="226">
        <f>J125/$J$125</f>
        <v>1</v>
      </c>
      <c r="L125" s="226">
        <f t="shared" si="10"/>
        <v>0.45383783783783782</v>
      </c>
      <c r="M125" s="225">
        <f t="shared" si="11"/>
        <v>14693</v>
      </c>
      <c r="N125" s="226">
        <f t="shared" si="12"/>
        <v>0.93910929839739632</v>
      </c>
      <c r="O125" s="225">
        <f t="shared" si="13"/>
        <v>22795</v>
      </c>
      <c r="Z125" s="1"/>
      <c r="AE125"/>
    </row>
    <row r="126" spans="2:31" ht="15.75" x14ac:dyDescent="0.25">
      <c r="B126" s="227" t="s">
        <v>100</v>
      </c>
      <c r="C126" s="228">
        <v>19152</v>
      </c>
      <c r="D126" s="228">
        <v>15343</v>
      </c>
      <c r="E126" s="228">
        <v>4744</v>
      </c>
      <c r="F126" s="228">
        <v>9037</v>
      </c>
      <c r="G126" s="229">
        <f t="shared" si="8"/>
        <v>0.9049325463743676</v>
      </c>
      <c r="H126" s="228">
        <f t="shared" si="9"/>
        <v>4293</v>
      </c>
      <c r="I126" s="229">
        <f>F126/$F$7</f>
        <v>0.29483540504388112</v>
      </c>
      <c r="J126" s="228">
        <v>15069</v>
      </c>
      <c r="K126" s="229">
        <f>J126/$J$125</f>
        <v>0.32015382000509901</v>
      </c>
      <c r="L126" s="229">
        <f t="shared" si="10"/>
        <v>0.66747814540223516</v>
      </c>
      <c r="M126" s="228">
        <f t="shared" si="11"/>
        <v>6032</v>
      </c>
      <c r="N126" s="229">
        <f t="shared" si="12"/>
        <v>-1.7858306719676698E-2</v>
      </c>
      <c r="O126" s="228">
        <f t="shared" si="13"/>
        <v>-274</v>
      </c>
      <c r="Z126" s="1"/>
      <c r="AE126"/>
    </row>
    <row r="127" spans="2:31" x14ac:dyDescent="0.25">
      <c r="B127" s="230" t="s">
        <v>103</v>
      </c>
      <c r="C127" s="231">
        <v>22752</v>
      </c>
      <c r="D127" s="231">
        <v>8930</v>
      </c>
      <c r="E127" s="231">
        <v>21567</v>
      </c>
      <c r="F127" s="231">
        <v>23338</v>
      </c>
      <c r="G127" s="232">
        <f t="shared" si="8"/>
        <v>8.2116196040246781E-2</v>
      </c>
      <c r="H127" s="233">
        <f t="shared" si="9"/>
        <v>1771</v>
      </c>
      <c r="I127" s="234">
        <f>F127/$F$7</f>
        <v>0.76141072069426774</v>
      </c>
      <c r="J127" s="231">
        <v>31999</v>
      </c>
      <c r="K127" s="234">
        <f>J127/$J$125</f>
        <v>0.67984617999490105</v>
      </c>
      <c r="L127" s="232">
        <f t="shared" si="10"/>
        <v>0.37111149198731685</v>
      </c>
      <c r="M127" s="233">
        <f t="shared" si="11"/>
        <v>8661</v>
      </c>
      <c r="N127" s="232">
        <f t="shared" si="12"/>
        <v>2.5833146696528555</v>
      </c>
      <c r="O127" s="233">
        <f t="shared" si="13"/>
        <v>23069</v>
      </c>
      <c r="Z127" s="1"/>
      <c r="AE127"/>
    </row>
    <row r="128" spans="2:31" x14ac:dyDescent="0.25">
      <c r="B128" s="235" t="s">
        <v>180</v>
      </c>
      <c r="C128" s="29">
        <v>22729</v>
      </c>
      <c r="D128" s="29">
        <v>8908</v>
      </c>
      <c r="E128" s="29">
        <v>11511</v>
      </c>
      <c r="F128" s="29">
        <v>13915</v>
      </c>
      <c r="G128" s="22">
        <f t="shared" si="8"/>
        <v>0.20884371470767094</v>
      </c>
      <c r="H128" s="20">
        <f t="shared" si="9"/>
        <v>2404</v>
      </c>
      <c r="I128" s="31">
        <f>F128/$F$7</f>
        <v>0.45398192554892175</v>
      </c>
      <c r="J128" s="29">
        <v>15149</v>
      </c>
      <c r="K128" s="31">
        <f>J128/$J$125</f>
        <v>0.3218534885697289</v>
      </c>
      <c r="L128" s="22">
        <f t="shared" si="10"/>
        <v>8.8681279195113261E-2</v>
      </c>
      <c r="M128" s="20">
        <f t="shared" si="11"/>
        <v>1234</v>
      </c>
      <c r="N128" s="22">
        <f t="shared" si="12"/>
        <v>0.70060619667714419</v>
      </c>
      <c r="O128" s="20">
        <f t="shared" si="13"/>
        <v>6241</v>
      </c>
      <c r="Z128" s="1"/>
      <c r="AE128"/>
    </row>
    <row r="129" spans="2:31" x14ac:dyDescent="0.25">
      <c r="B129" s="235" t="s">
        <v>182</v>
      </c>
      <c r="C129" s="29">
        <f>C127-C128</f>
        <v>23</v>
      </c>
      <c r="D129" s="29">
        <f>D127-D128</f>
        <v>22</v>
      </c>
      <c r="E129" s="29">
        <f>E127-E128</f>
        <v>10056</v>
      </c>
      <c r="F129" s="29">
        <f>F127-F128</f>
        <v>9423</v>
      </c>
      <c r="G129" s="22">
        <f t="shared" si="8"/>
        <v>-6.2947494033412932E-2</v>
      </c>
      <c r="H129" s="20">
        <f t="shared" si="9"/>
        <v>-633</v>
      </c>
      <c r="I129" s="31">
        <f>F129/$F$7</f>
        <v>0.30742879514534599</v>
      </c>
      <c r="J129" s="29">
        <f>J127-J128</f>
        <v>16850</v>
      </c>
      <c r="K129" s="31">
        <f>J129/$J$125</f>
        <v>0.35799269142517209</v>
      </c>
      <c r="L129" s="22">
        <f t="shared" si="10"/>
        <v>0.78817786267642997</v>
      </c>
      <c r="M129" s="20">
        <f t="shared" si="11"/>
        <v>7427</v>
      </c>
      <c r="N129" s="22">
        <f t="shared" si="12"/>
        <v>764.90909090909088</v>
      </c>
      <c r="O129" s="20">
        <f t="shared" si="13"/>
        <v>16828</v>
      </c>
      <c r="Z129" s="1"/>
      <c r="AE129"/>
    </row>
    <row r="130" spans="2:31" x14ac:dyDescent="0.25"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Z130" s="1"/>
      <c r="AE130"/>
    </row>
    <row r="131" spans="2:31" x14ac:dyDescent="0.25">
      <c r="B131" s="125" t="s">
        <v>185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C7BD-BE35-4FEC-8A3B-EBF7F5065864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193</v>
      </c>
      <c r="C6" s="243">
        <v>37493</v>
      </c>
      <c r="D6" s="243">
        <v>20131</v>
      </c>
      <c r="E6" s="243">
        <v>23891</v>
      </c>
      <c r="F6" s="244">
        <f>E6/$E$6</f>
        <v>1</v>
      </c>
      <c r="G6" s="243">
        <v>30651</v>
      </c>
      <c r="H6" s="244">
        <f>G6/E6-1</f>
        <v>0.28295173914863336</v>
      </c>
      <c r="I6" s="243">
        <f>G6-E6</f>
        <v>6760</v>
      </c>
      <c r="J6" s="244">
        <f>G6/$G$6</f>
        <v>1</v>
      </c>
      <c r="K6" s="243">
        <v>40798</v>
      </c>
      <c r="L6" s="244">
        <f t="shared" ref="L6:L12" si="0">K6/G6-1</f>
        <v>0.33104955792633195</v>
      </c>
      <c r="M6" s="243">
        <f t="shared" ref="M6:M12" si="1">K6-G6</f>
        <v>10147</v>
      </c>
      <c r="N6" s="244">
        <f>K6/$K$6</f>
        <v>1</v>
      </c>
      <c r="O6" s="243">
        <v>53591</v>
      </c>
      <c r="P6" s="244">
        <f t="shared" ref="P6:P11" si="2">O6/K6-1</f>
        <v>0.31356929261238298</v>
      </c>
      <c r="Q6" s="243">
        <f t="shared" ref="Q6:Q12" si="3">O6-K6</f>
        <v>12793</v>
      </c>
      <c r="R6" s="244">
        <f>O6/C6-1</f>
        <v>0.42936014722748239</v>
      </c>
      <c r="S6" s="243">
        <f>O6-C6</f>
        <v>16098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37002</v>
      </c>
      <c r="D7" s="246">
        <v>20003</v>
      </c>
      <c r="E7" s="246">
        <v>23633</v>
      </c>
      <c r="F7" s="247">
        <f t="shared" ref="F7:F12" si="4">E7/$E$6</f>
        <v>0.98920095433426813</v>
      </c>
      <c r="G7" s="246">
        <v>29429</v>
      </c>
      <c r="H7" s="248">
        <f>G7/E7-1</f>
        <v>0.24525028561756868</v>
      </c>
      <c r="I7" s="249">
        <f>G7-E7</f>
        <v>5796</v>
      </c>
      <c r="J7" s="247">
        <f>G7/$G$6</f>
        <v>0.96013180646634699</v>
      </c>
      <c r="K7" s="246">
        <v>39443</v>
      </c>
      <c r="L7" s="250">
        <f t="shared" si="0"/>
        <v>0.34027659791362264</v>
      </c>
      <c r="M7" s="251">
        <f t="shared" si="1"/>
        <v>10014</v>
      </c>
      <c r="N7" s="247">
        <f>K7/$K$6</f>
        <v>0.96678758762684447</v>
      </c>
      <c r="O7" s="246">
        <v>51353</v>
      </c>
      <c r="P7" s="248">
        <f t="shared" si="2"/>
        <v>0.30195471946860031</v>
      </c>
      <c r="Q7" s="249">
        <f t="shared" si="3"/>
        <v>11910</v>
      </c>
      <c r="R7" s="248">
        <f t="shared" ref="R7:R10" si="5">O7/C7-1</f>
        <v>0.38784390032971183</v>
      </c>
      <c r="S7" s="249">
        <f t="shared" ref="S7:S10" si="6">O7-C7</f>
        <v>14351</v>
      </c>
      <c r="T7" s="247">
        <f>O7/$O$6</f>
        <v>0.95823925659159193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1840</v>
      </c>
      <c r="D8" s="252">
        <v>97</v>
      </c>
      <c r="E8" s="252">
        <v>0</v>
      </c>
      <c r="F8" s="253">
        <f t="shared" si="4"/>
        <v>0</v>
      </c>
      <c r="G8" s="252">
        <v>0</v>
      </c>
      <c r="H8" s="254" t="str">
        <f>IFERROR(G8/E8-1,"-")</f>
        <v>-</v>
      </c>
      <c r="I8" s="255">
        <f t="shared" ref="I8:I12" si="7">G8-E8</f>
        <v>0</v>
      </c>
      <c r="J8" s="253">
        <f t="shared" ref="J8:J12" si="8">G8/$G$6</f>
        <v>0</v>
      </c>
      <c r="K8" s="252">
        <v>0</v>
      </c>
      <c r="L8" s="256" t="str">
        <f>IFERROR(K8/G8-1,"-")</f>
        <v>-</v>
      </c>
      <c r="M8" s="257" t="str">
        <f>IF(G8=0,"nd",K8-G8)</f>
        <v>nd</v>
      </c>
      <c r="N8" s="258">
        <f t="shared" ref="N8:N12" si="9">K8/$K$6</f>
        <v>0</v>
      </c>
      <c r="O8" s="252">
        <v>0</v>
      </c>
      <c r="P8" s="256" t="str">
        <f>IFERROR(O8/K8-1,"-")</f>
        <v>-</v>
      </c>
      <c r="Q8" s="259">
        <f t="shared" si="3"/>
        <v>0</v>
      </c>
      <c r="R8" s="256">
        <f>IFERROR(O8/C8-1,"-")</f>
        <v>-1</v>
      </c>
      <c r="S8" s="259">
        <f t="shared" si="6"/>
        <v>-1840</v>
      </c>
      <c r="T8" s="258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2">
        <v>35162</v>
      </c>
      <c r="D9" s="252">
        <v>11254</v>
      </c>
      <c r="E9" s="252">
        <v>23633</v>
      </c>
      <c r="F9" s="258">
        <f t="shared" si="4"/>
        <v>0.98920095433426813</v>
      </c>
      <c r="G9" s="252">
        <v>0</v>
      </c>
      <c r="H9" s="254">
        <f>IFERROR(G9/E9-1,"-")</f>
        <v>-1</v>
      </c>
      <c r="I9" s="259">
        <f t="shared" si="7"/>
        <v>-23633</v>
      </c>
      <c r="J9" s="258">
        <f t="shared" si="8"/>
        <v>0</v>
      </c>
      <c r="K9" s="252">
        <v>33634</v>
      </c>
      <c r="L9" s="256" t="str">
        <f>IFERROR(K9/G9-1,"-")</f>
        <v>-</v>
      </c>
      <c r="M9" s="257" t="str">
        <f>IF(G9=0,"nd",K9-G9)</f>
        <v>nd</v>
      </c>
      <c r="N9" s="258">
        <f t="shared" si="9"/>
        <v>0.82440315701750089</v>
      </c>
      <c r="O9" s="252">
        <v>0</v>
      </c>
      <c r="P9" s="256">
        <f t="shared" si="2"/>
        <v>-1</v>
      </c>
      <c r="Q9" s="259">
        <f t="shared" si="3"/>
        <v>-33634</v>
      </c>
      <c r="R9" s="260">
        <f t="shared" si="5"/>
        <v>-1</v>
      </c>
      <c r="S9" s="259">
        <f t="shared" si="6"/>
        <v>-35162</v>
      </c>
      <c r="T9" s="258">
        <f t="shared" si="10"/>
        <v>0</v>
      </c>
      <c r="V9" s="29"/>
      <c r="W9" s="79"/>
      <c r="AE9" s="1"/>
    </row>
    <row r="10" spans="1:31" s="4" customFormat="1" x14ac:dyDescent="0.25">
      <c r="B10" s="245" t="s">
        <v>195</v>
      </c>
      <c r="C10" s="261"/>
      <c r="D10" s="261"/>
      <c r="E10" s="261"/>
      <c r="F10" s="262" t="s">
        <v>231</v>
      </c>
      <c r="G10" s="261"/>
      <c r="H10" s="250" t="s">
        <v>231</v>
      </c>
      <c r="I10" s="251" t="s">
        <v>231</v>
      </c>
      <c r="J10" s="262" t="s">
        <v>231</v>
      </c>
      <c r="K10" s="261"/>
      <c r="L10" s="250" t="s">
        <v>231</v>
      </c>
      <c r="M10" s="251" t="s">
        <v>231</v>
      </c>
      <c r="N10" s="262" t="s">
        <v>231</v>
      </c>
      <c r="O10" s="261"/>
      <c r="P10" s="250" t="s">
        <v>231</v>
      </c>
      <c r="Q10" s="251" t="s">
        <v>231</v>
      </c>
      <c r="R10" s="250"/>
      <c r="S10" s="251"/>
      <c r="T10" s="262" t="s">
        <v>231</v>
      </c>
      <c r="V10" s="29"/>
      <c r="W10" s="79"/>
      <c r="AE10" s="1"/>
    </row>
    <row r="11" spans="1:31" s="4" customFormat="1" hidden="1" x14ac:dyDescent="0.25">
      <c r="B11" s="97" t="s">
        <v>62</v>
      </c>
      <c r="C11" s="252" t="e">
        <v>#REF!</v>
      </c>
      <c r="D11" s="252" t="e">
        <v>#REF!</v>
      </c>
      <c r="E11" s="252" t="e">
        <v>#REF!</v>
      </c>
      <c r="F11" s="258" t="e">
        <f t="shared" si="4"/>
        <v>#REF!</v>
      </c>
      <c r="G11" s="252" t="e">
        <v>#REF!</v>
      </c>
      <c r="H11" s="260" t="e">
        <f t="shared" ref="H11:H12" si="11">G11/E11-1</f>
        <v>#REF!</v>
      </c>
      <c r="I11" s="259" t="e">
        <f t="shared" si="7"/>
        <v>#REF!</v>
      </c>
      <c r="J11" s="258" t="e">
        <f t="shared" si="8"/>
        <v>#REF!</v>
      </c>
      <c r="K11" s="252" t="e">
        <v>#REF!</v>
      </c>
      <c r="L11" s="256" t="e">
        <f>K11/G11-1</f>
        <v>#REF!</v>
      </c>
      <c r="M11" s="259" t="e">
        <f t="shared" si="1"/>
        <v>#REF!</v>
      </c>
      <c r="N11" s="258" t="e">
        <f t="shared" si="9"/>
        <v>#REF!</v>
      </c>
      <c r="O11" s="252" t="e">
        <v>#REF!</v>
      </c>
      <c r="P11" s="260" t="e">
        <f t="shared" si="2"/>
        <v>#REF!</v>
      </c>
      <c r="Q11" s="259" t="e">
        <f t="shared" si="3"/>
        <v>#REF!</v>
      </c>
      <c r="R11" s="260" t="e">
        <f t="shared" ref="R11:R12" si="12">O11/D11-1</f>
        <v>#REF!</v>
      </c>
      <c r="S11" s="259" t="e">
        <f t="shared" ref="S11:S12" si="13">O11-D11</f>
        <v>#REF!</v>
      </c>
      <c r="T11" s="258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51.353 viajeros 
cuota: 95,8%</v>
      </c>
    </row>
    <row r="20" spans="1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7" t="s">
        <v>187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85" t="s">
        <v>185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197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193</v>
      </c>
      <c r="C134" s="243">
        <v>37493</v>
      </c>
      <c r="D134" s="228">
        <v>15343</v>
      </c>
      <c r="E134" s="228">
        <v>4744</v>
      </c>
      <c r="F134" s="228">
        <v>9037</v>
      </c>
      <c r="G134" s="229">
        <f>F134/E134-1</f>
        <v>0.9049325463743676</v>
      </c>
      <c r="H134" s="228">
        <f>F134-E134</f>
        <v>4293</v>
      </c>
      <c r="I134" s="229">
        <f>F134/F$134</f>
        <v>1</v>
      </c>
      <c r="J134" s="228">
        <v>15069</v>
      </c>
      <c r="K134" s="229">
        <f>J134/J$134</f>
        <v>1</v>
      </c>
      <c r="L134" s="229">
        <f>J134/F134-1</f>
        <v>0.66747814540223516</v>
      </c>
      <c r="M134" s="228">
        <f>J134-F134</f>
        <v>6032</v>
      </c>
      <c r="N134" s="229">
        <f>J134/D134-1</f>
        <v>-1.7858306719676698E-2</v>
      </c>
      <c r="O134" s="228">
        <f>J134-D134</f>
        <v>-274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37002</v>
      </c>
      <c r="D135" s="246">
        <v>15218</v>
      </c>
      <c r="E135" s="246">
        <v>4596</v>
      </c>
      <c r="F135" s="246">
        <v>8021</v>
      </c>
      <c r="G135" s="250">
        <f>IFERROR(F135/E135-1,"-")</f>
        <v>0.7452132288946911</v>
      </c>
      <c r="H135" s="246">
        <f t="shared" ref="H135:H138" si="14">F135-E135</f>
        <v>3425</v>
      </c>
      <c r="I135" s="248">
        <f>F135/F$134</f>
        <v>0.88757330972667925</v>
      </c>
      <c r="J135" s="246">
        <v>14084</v>
      </c>
      <c r="K135" s="247">
        <f t="shared" ref="K135:K138" si="15">J135/J$134</f>
        <v>0.93463401685579672</v>
      </c>
      <c r="L135" s="248">
        <f t="shared" ref="L135:L138" si="16">J135/F135-1</f>
        <v>0.75589078668495202</v>
      </c>
      <c r="M135" s="249">
        <f t="shared" ref="M135:M138" si="17">J135-F135</f>
        <v>6063</v>
      </c>
      <c r="N135" s="247">
        <f t="shared" ref="N135:N138" si="18">J135/D135-1</f>
        <v>-7.4517019319227273E-2</v>
      </c>
      <c r="O135" s="246">
        <f t="shared" ref="O135:O138" si="19">J135-D135</f>
        <v>-1134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1840</v>
      </c>
      <c r="D136" s="252">
        <v>0</v>
      </c>
      <c r="E136" s="252">
        <v>0</v>
      </c>
      <c r="F136" s="252">
        <v>0</v>
      </c>
      <c r="G136" s="256" t="str">
        <f t="shared" ref="G136:G138" si="20">IFERROR(F136/E136-1,"-")</f>
        <v>-</v>
      </c>
      <c r="H136" s="252">
        <f t="shared" si="14"/>
        <v>0</v>
      </c>
      <c r="I136" s="260">
        <f t="shared" ref="I136:I138" si="21">F136/F$134</f>
        <v>0</v>
      </c>
      <c r="J136" s="252">
        <v>0</v>
      </c>
      <c r="K136" s="258">
        <f t="shared" si="15"/>
        <v>0</v>
      </c>
      <c r="L136" s="260" t="e">
        <f t="shared" si="16"/>
        <v>#DIV/0!</v>
      </c>
      <c r="M136" s="259">
        <f t="shared" si="17"/>
        <v>0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18633</v>
      </c>
      <c r="D137" s="252">
        <v>0</v>
      </c>
      <c r="E137" s="252">
        <v>0</v>
      </c>
      <c r="F137" s="252">
        <v>0</v>
      </c>
      <c r="G137" s="254" t="str">
        <f t="shared" si="20"/>
        <v>-</v>
      </c>
      <c r="H137" s="252">
        <f t="shared" si="14"/>
        <v>0</v>
      </c>
      <c r="I137" s="264">
        <f t="shared" si="21"/>
        <v>0</v>
      </c>
      <c r="J137" s="252">
        <v>0</v>
      </c>
      <c r="K137" s="258">
        <f t="shared" si="15"/>
        <v>0</v>
      </c>
      <c r="L137" s="260" t="e">
        <f t="shared" si="16"/>
        <v>#DIV/0!</v>
      </c>
      <c r="M137" s="259">
        <f t="shared" si="17"/>
        <v>0</v>
      </c>
      <c r="N137" s="258" t="e">
        <f t="shared" si="18"/>
        <v>#DIV/0!</v>
      </c>
      <c r="O137" s="252">
        <f t="shared" si="19"/>
        <v>0</v>
      </c>
      <c r="Q137" s="29"/>
      <c r="R137" s="79"/>
      <c r="Z137" s="1"/>
    </row>
    <row r="138" spans="1:31" s="4" customFormat="1" x14ac:dyDescent="0.25">
      <c r="B138" s="245" t="s">
        <v>195</v>
      </c>
      <c r="C138" s="246" t="e">
        <v>#REF!</v>
      </c>
      <c r="D138" s="246" t="e">
        <v>#REF!</v>
      </c>
      <c r="E138" s="246" t="e">
        <v>#REF!</v>
      </c>
      <c r="F138" s="246" t="e">
        <v>#REF!</v>
      </c>
      <c r="G138" s="250" t="str">
        <f t="shared" si="20"/>
        <v>-</v>
      </c>
      <c r="H138" s="246" t="e">
        <f t="shared" si="14"/>
        <v>#REF!</v>
      </c>
      <c r="I138" s="248" t="e">
        <f t="shared" si="21"/>
        <v>#REF!</v>
      </c>
      <c r="J138" s="246" t="e">
        <v>#REF!</v>
      </c>
      <c r="K138" s="247" t="e">
        <f t="shared" si="15"/>
        <v>#REF!</v>
      </c>
      <c r="L138" s="248" t="e">
        <f t="shared" si="16"/>
        <v>#REF!</v>
      </c>
      <c r="M138" s="249" t="e">
        <f t="shared" si="17"/>
        <v>#REF!</v>
      </c>
      <c r="N138" s="247" t="e">
        <f t="shared" si="18"/>
        <v>#REF!</v>
      </c>
      <c r="O138" s="246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3090-EB46-4460-B63C-648BC44ACA60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199</v>
      </c>
      <c r="C6" s="243">
        <v>16734</v>
      </c>
      <c r="D6" s="243">
        <v>12942</v>
      </c>
      <c r="E6" s="243">
        <v>3521</v>
      </c>
      <c r="F6" s="244">
        <f>E6/$E$6</f>
        <v>1</v>
      </c>
      <c r="G6" s="243">
        <v>7579</v>
      </c>
      <c r="H6" s="244">
        <f>G6/E6-1</f>
        <v>1.1525134904856573</v>
      </c>
      <c r="I6" s="243">
        <f>G6-E6</f>
        <v>4058</v>
      </c>
      <c r="J6" s="244">
        <f>G6/$G$6</f>
        <v>1</v>
      </c>
      <c r="K6" s="243">
        <v>12212</v>
      </c>
      <c r="L6" s="244">
        <f t="shared" ref="L6:L12" si="0">K6/G6-1</f>
        <v>0.61129436601134723</v>
      </c>
      <c r="M6" s="243">
        <f t="shared" ref="M6:M12" si="1">K6-G6</f>
        <v>4633</v>
      </c>
      <c r="N6" s="244">
        <f>K6/$K$6</f>
        <v>1</v>
      </c>
      <c r="O6" s="243">
        <v>19824</v>
      </c>
      <c r="P6" s="244">
        <f t="shared" ref="P6:P11" si="2">O6/K6-1</f>
        <v>0.6233213232885686</v>
      </c>
      <c r="Q6" s="243">
        <f t="shared" ref="Q6:Q12" si="3">O6-K6</f>
        <v>7612</v>
      </c>
      <c r="R6" s="244">
        <f>O6/C6-1</f>
        <v>0.18465399784869119</v>
      </c>
      <c r="S6" s="243">
        <f>O6-C6</f>
        <v>3090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16709</v>
      </c>
      <c r="D7" s="246">
        <v>12912</v>
      </c>
      <c r="E7" s="246">
        <v>3373</v>
      </c>
      <c r="F7" s="247">
        <f t="shared" ref="F7:F12" si="4">E7/$E$6</f>
        <v>0.95796648679352459</v>
      </c>
      <c r="G7" s="246">
        <v>6729</v>
      </c>
      <c r="H7" s="248">
        <f>G7/E7-1</f>
        <v>0.99495997628224142</v>
      </c>
      <c r="I7" s="249">
        <f>G7-E7</f>
        <v>3356</v>
      </c>
      <c r="J7" s="247">
        <f>G7/$G$6</f>
        <v>0.88784800105554817</v>
      </c>
      <c r="K7" s="246">
        <v>11344</v>
      </c>
      <c r="L7" s="250">
        <f t="shared" si="0"/>
        <v>0.68583742012186066</v>
      </c>
      <c r="M7" s="251">
        <f t="shared" si="1"/>
        <v>4615</v>
      </c>
      <c r="N7" s="247">
        <f>K7/$K$6</f>
        <v>0.92892237143792988</v>
      </c>
      <c r="O7" s="246">
        <v>19824</v>
      </c>
      <c r="P7" s="248">
        <f t="shared" si="2"/>
        <v>0.74753173483779967</v>
      </c>
      <c r="Q7" s="249">
        <f t="shared" si="3"/>
        <v>8480</v>
      </c>
      <c r="R7" s="248">
        <f t="shared" ref="R7:R10" si="5">O7/C7-1</f>
        <v>0.18642647674905732</v>
      </c>
      <c r="S7" s="249">
        <f t="shared" ref="S7:S10" si="6">O7-C7</f>
        <v>3115</v>
      </c>
      <c r="T7" s="247">
        <f>O7/$O$6</f>
        <v>1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423</v>
      </c>
      <c r="D8" s="252">
        <v>40</v>
      </c>
      <c r="E8" s="252">
        <v>0</v>
      </c>
      <c r="F8" s="253">
        <f t="shared" si="4"/>
        <v>0</v>
      </c>
      <c r="G8" s="252">
        <v>0</v>
      </c>
      <c r="H8" s="254" t="str">
        <f>IFERROR(G8/E8-1,"-")</f>
        <v>-</v>
      </c>
      <c r="I8" s="255">
        <f t="shared" ref="I8:I12" si="7">G8-E8</f>
        <v>0</v>
      </c>
      <c r="J8" s="253">
        <f t="shared" ref="J8:J12" si="8">G8/$G$6</f>
        <v>0</v>
      </c>
      <c r="K8" s="252">
        <v>0</v>
      </c>
      <c r="L8" s="256" t="str">
        <f>IFERROR(K8/G8-1,"-")</f>
        <v>-</v>
      </c>
      <c r="M8" s="257" t="str">
        <f>IF(G8=0,"nd",K8-G8)</f>
        <v>nd</v>
      </c>
      <c r="N8" s="258">
        <f t="shared" ref="N8:N12" si="9">K8/$K$6</f>
        <v>0</v>
      </c>
      <c r="O8" s="252">
        <v>0</v>
      </c>
      <c r="P8" s="256" t="str">
        <f>IFERROR(O8/K8-1,"-")</f>
        <v>-</v>
      </c>
      <c r="Q8" s="259">
        <f t="shared" si="3"/>
        <v>0</v>
      </c>
      <c r="R8" s="256">
        <f>IFERROR(O8/C8-1,"-")</f>
        <v>-1</v>
      </c>
      <c r="S8" s="259">
        <f t="shared" si="6"/>
        <v>-423</v>
      </c>
      <c r="T8" s="258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2">
        <v>16286</v>
      </c>
      <c r="D9" s="252">
        <v>7308</v>
      </c>
      <c r="E9" s="252">
        <v>3373</v>
      </c>
      <c r="F9" s="258">
        <f t="shared" si="4"/>
        <v>0.95796648679352459</v>
      </c>
      <c r="G9" s="252">
        <v>0</v>
      </c>
      <c r="H9" s="254">
        <f>IFERROR(G9/E9-1,"-")</f>
        <v>-1</v>
      </c>
      <c r="I9" s="259">
        <f t="shared" si="7"/>
        <v>-3373</v>
      </c>
      <c r="J9" s="258">
        <f t="shared" si="8"/>
        <v>0</v>
      </c>
      <c r="K9" s="252">
        <v>9886</v>
      </c>
      <c r="L9" s="256" t="str">
        <f>IFERROR(K9/G9-1,"-")</f>
        <v>-</v>
      </c>
      <c r="M9" s="257" t="str">
        <f>IF(G9=0,"nd",K9-G9)</f>
        <v>nd</v>
      </c>
      <c r="N9" s="258">
        <f t="shared" si="9"/>
        <v>0.80953160825417625</v>
      </c>
      <c r="O9" s="252">
        <v>0</v>
      </c>
      <c r="P9" s="256">
        <f t="shared" si="2"/>
        <v>-1</v>
      </c>
      <c r="Q9" s="259">
        <f t="shared" si="3"/>
        <v>-9886</v>
      </c>
      <c r="R9" s="260">
        <f t="shared" si="5"/>
        <v>-1</v>
      </c>
      <c r="S9" s="259">
        <f t="shared" si="6"/>
        <v>-16286</v>
      </c>
      <c r="T9" s="258">
        <f t="shared" si="10"/>
        <v>0</v>
      </c>
      <c r="V9" s="29"/>
      <c r="W9" s="79"/>
      <c r="AE9" s="1"/>
    </row>
    <row r="10" spans="1:31" s="4" customFormat="1" x14ac:dyDescent="0.25">
      <c r="B10" s="245" t="s">
        <v>195</v>
      </c>
      <c r="C10" s="261" t="s">
        <v>231</v>
      </c>
      <c r="D10" s="261" t="s">
        <v>231</v>
      </c>
      <c r="E10" s="261" t="s">
        <v>231</v>
      </c>
      <c r="F10" s="262" t="str">
        <f>IFERROR(E10/$E$6,"-")</f>
        <v>-</v>
      </c>
      <c r="G10" s="261" t="s">
        <v>231</v>
      </c>
      <c r="H10" s="250" t="str">
        <f>IFERROR(G10/E10-1,"-")</f>
        <v>-</v>
      </c>
      <c r="I10" s="251" t="str">
        <f>IFERROR(G10-E10,"-")</f>
        <v>-</v>
      </c>
      <c r="J10" s="262" t="str">
        <f>IFERROR(G10/$G$6,"-")</f>
        <v>-</v>
      </c>
      <c r="K10" s="261" t="s">
        <v>231</v>
      </c>
      <c r="L10" s="250" t="str">
        <f>IFERROR(K10/G10-1,"-")</f>
        <v>-</v>
      </c>
      <c r="M10" s="251" t="str">
        <f>IFERROR(K10-G10,"-")</f>
        <v>-</v>
      </c>
      <c r="N10" s="262" t="str">
        <f>IFERROR(K10/$K$6,"-")</f>
        <v>-</v>
      </c>
      <c r="O10" s="261" t="s">
        <v>231</v>
      </c>
      <c r="P10" s="250" t="str">
        <f>IFERROR(O10/K10-1,"-")</f>
        <v>-</v>
      </c>
      <c r="Q10" s="251" t="str">
        <f>IFERROR(O10-K10,"-")</f>
        <v>-</v>
      </c>
      <c r="R10" s="250" t="e">
        <f t="shared" si="5"/>
        <v>#VALUE!</v>
      </c>
      <c r="S10" s="251" t="e">
        <f t="shared" si="6"/>
        <v>#VALUE!</v>
      </c>
      <c r="T10" s="262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2" t="e">
        <v>#REF!</v>
      </c>
      <c r="D11" s="252" t="e">
        <v>#REF!</v>
      </c>
      <c r="E11" s="252" t="e">
        <v>#REF!</v>
      </c>
      <c r="F11" s="258" t="e">
        <f t="shared" si="4"/>
        <v>#REF!</v>
      </c>
      <c r="G11" s="252" t="e">
        <v>#REF!</v>
      </c>
      <c r="H11" s="260" t="e">
        <f t="shared" ref="H11:H12" si="11">G11/E11-1</f>
        <v>#REF!</v>
      </c>
      <c r="I11" s="259" t="e">
        <f t="shared" si="7"/>
        <v>#REF!</v>
      </c>
      <c r="J11" s="258" t="e">
        <f t="shared" si="8"/>
        <v>#REF!</v>
      </c>
      <c r="K11" s="252" t="e">
        <v>#REF!</v>
      </c>
      <c r="L11" s="256" t="e">
        <f>K11/G11-1</f>
        <v>#REF!</v>
      </c>
      <c r="M11" s="259" t="e">
        <f t="shared" si="1"/>
        <v>#REF!</v>
      </c>
      <c r="N11" s="258" t="e">
        <f t="shared" si="9"/>
        <v>#REF!</v>
      </c>
      <c r="O11" s="252" t="e">
        <v>#REF!</v>
      </c>
      <c r="P11" s="260" t="e">
        <f t="shared" si="2"/>
        <v>#REF!</v>
      </c>
      <c r="Q11" s="259" t="e">
        <f t="shared" si="3"/>
        <v>#REF!</v>
      </c>
      <c r="R11" s="260" t="e">
        <f t="shared" ref="R11:R12" si="12">O11/D11-1</f>
        <v>#REF!</v>
      </c>
      <c r="S11" s="259" t="e">
        <f t="shared" ref="S11:S12" si="13">O11-D11</f>
        <v>#REF!</v>
      </c>
      <c r="T11" s="258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19.824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7" t="s">
        <v>187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85" t="s">
        <v>185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200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199</v>
      </c>
      <c r="C134" s="228">
        <v>19152</v>
      </c>
      <c r="D134" s="228">
        <v>15343</v>
      </c>
      <c r="E134" s="228">
        <v>4744</v>
      </c>
      <c r="F134" s="228">
        <v>9037</v>
      </c>
      <c r="G134" s="229">
        <f>F134/E134-1</f>
        <v>0.9049325463743676</v>
      </c>
      <c r="H134" s="228">
        <f>F134-E134</f>
        <v>4293</v>
      </c>
      <c r="I134" s="229">
        <f>F134/F$134</f>
        <v>1</v>
      </c>
      <c r="J134" s="228">
        <v>15069</v>
      </c>
      <c r="K134" s="229">
        <f>J134/J$134</f>
        <v>1</v>
      </c>
      <c r="L134" s="229">
        <f>J134/F134-1</f>
        <v>0.66747814540223516</v>
      </c>
      <c r="M134" s="228">
        <f>J134-F134</f>
        <v>6032</v>
      </c>
      <c r="N134" s="229">
        <f>J134/D134-1</f>
        <v>-1.7858306719676698E-2</v>
      </c>
      <c r="O134" s="228">
        <f>J134-D134</f>
        <v>-274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19125</v>
      </c>
      <c r="D135" s="246">
        <v>15218</v>
      </c>
      <c r="E135" s="246">
        <v>4596</v>
      </c>
      <c r="F135" s="246">
        <v>8021</v>
      </c>
      <c r="G135" s="250">
        <f>IFERROR(F135/E135-1,"-")</f>
        <v>0.7452132288946911</v>
      </c>
      <c r="H135" s="246">
        <f t="shared" ref="H135:H138" si="14">F135-E135</f>
        <v>3425</v>
      </c>
      <c r="I135" s="248">
        <f>F135/F$134</f>
        <v>0.88757330972667925</v>
      </c>
      <c r="J135" s="246">
        <v>14084</v>
      </c>
      <c r="K135" s="247">
        <f t="shared" ref="K135:K138" si="15">J135/J$134</f>
        <v>0.93463401685579672</v>
      </c>
      <c r="L135" s="248">
        <f t="shared" ref="L135:L138" si="16">J135/F135-1</f>
        <v>0.75589078668495202</v>
      </c>
      <c r="M135" s="249">
        <f t="shared" ref="M135:M138" si="17">J135-F135</f>
        <v>6063</v>
      </c>
      <c r="N135" s="247">
        <f t="shared" ref="N135:N138" si="18">J135/D135-1</f>
        <v>-7.4517019319227273E-2</v>
      </c>
      <c r="O135" s="246">
        <f t="shared" ref="O135:O138" si="19">J135-D135</f>
        <v>-1134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492</v>
      </c>
      <c r="D136" s="252">
        <v>0</v>
      </c>
      <c r="E136" s="252">
        <v>0</v>
      </c>
      <c r="F136" s="252">
        <v>0</v>
      </c>
      <c r="G136" s="256" t="str">
        <f t="shared" ref="G136:G138" si="20">IFERROR(F136/E136-1,"-")</f>
        <v>-</v>
      </c>
      <c r="H136" s="252">
        <f t="shared" si="14"/>
        <v>0</v>
      </c>
      <c r="I136" s="260">
        <f t="shared" ref="I136:I138" si="21">F136/F$134</f>
        <v>0</v>
      </c>
      <c r="J136" s="252">
        <v>0</v>
      </c>
      <c r="K136" s="258">
        <f t="shared" si="15"/>
        <v>0</v>
      </c>
      <c r="L136" s="260" t="e">
        <f t="shared" si="16"/>
        <v>#DIV/0!</v>
      </c>
      <c r="M136" s="259">
        <f t="shared" si="17"/>
        <v>0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18633</v>
      </c>
      <c r="D137" s="252">
        <v>0</v>
      </c>
      <c r="E137" s="252">
        <v>0</v>
      </c>
      <c r="F137" s="252">
        <v>0</v>
      </c>
      <c r="G137" s="254" t="str">
        <f t="shared" si="20"/>
        <v>-</v>
      </c>
      <c r="H137" s="252">
        <f t="shared" si="14"/>
        <v>0</v>
      </c>
      <c r="I137" s="264">
        <f t="shared" si="21"/>
        <v>0</v>
      </c>
      <c r="J137" s="252">
        <v>0</v>
      </c>
      <c r="K137" s="258">
        <f t="shared" si="15"/>
        <v>0</v>
      </c>
      <c r="L137" s="260" t="e">
        <f t="shared" si="16"/>
        <v>#DIV/0!</v>
      </c>
      <c r="M137" s="259">
        <f t="shared" si="17"/>
        <v>0</v>
      </c>
      <c r="N137" s="258" t="e">
        <f t="shared" si="18"/>
        <v>#DIV/0!</v>
      </c>
      <c r="O137" s="252">
        <f t="shared" si="19"/>
        <v>0</v>
      </c>
      <c r="Q137" s="29"/>
      <c r="R137" s="79"/>
      <c r="Z137" s="1"/>
    </row>
    <row r="138" spans="1:31" s="4" customFormat="1" x14ac:dyDescent="0.25">
      <c r="B138" s="245" t="s">
        <v>195</v>
      </c>
      <c r="C138" s="246" t="e">
        <v>#REF!</v>
      </c>
      <c r="D138" s="246" t="e">
        <v>#REF!</v>
      </c>
      <c r="E138" s="246" t="e">
        <v>#REF!</v>
      </c>
      <c r="F138" s="246" t="e">
        <v>#REF!</v>
      </c>
      <c r="G138" s="250" t="str">
        <f t="shared" si="20"/>
        <v>-</v>
      </c>
      <c r="H138" s="246" t="e">
        <f t="shared" si="14"/>
        <v>#REF!</v>
      </c>
      <c r="I138" s="248" t="e">
        <f t="shared" si="21"/>
        <v>#REF!</v>
      </c>
      <c r="J138" s="246" t="e">
        <v>#REF!</v>
      </c>
      <c r="K138" s="247" t="e">
        <f t="shared" si="15"/>
        <v>#REF!</v>
      </c>
      <c r="L138" s="248" t="e">
        <f t="shared" si="16"/>
        <v>#REF!</v>
      </c>
      <c r="M138" s="249" t="e">
        <f t="shared" si="17"/>
        <v>#REF!</v>
      </c>
      <c r="N138" s="247" t="e">
        <f t="shared" si="18"/>
        <v>#REF!</v>
      </c>
      <c r="O138" s="246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1FE9-844E-483F-ADDC-BC9E06782A2D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318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30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201</v>
      </c>
      <c r="C6" s="243">
        <v>20759</v>
      </c>
      <c r="D6" s="243">
        <v>7189</v>
      </c>
      <c r="E6" s="243">
        <v>20370</v>
      </c>
      <c r="F6" s="244">
        <f>E6/$E$6</f>
        <v>1</v>
      </c>
      <c r="G6" s="243">
        <v>23072</v>
      </c>
      <c r="H6" s="244">
        <f>G6/E6-1</f>
        <v>0.13264604810996561</v>
      </c>
      <c r="I6" s="243">
        <f>G6-E6</f>
        <v>2702</v>
      </c>
      <c r="J6" s="244">
        <f>G6/$G$6</f>
        <v>1</v>
      </c>
      <c r="K6" s="243">
        <v>28586</v>
      </c>
      <c r="L6" s="244">
        <f t="shared" ref="L6:L12" si="0">K6/G6-1</f>
        <v>0.23899098474341196</v>
      </c>
      <c r="M6" s="243">
        <f t="shared" ref="M6:M12" si="1">K6-G6</f>
        <v>5514</v>
      </c>
      <c r="N6" s="244">
        <f>K6/$K$6</f>
        <v>1</v>
      </c>
      <c r="O6" s="243">
        <v>33767</v>
      </c>
      <c r="P6" s="244">
        <f t="shared" ref="P6:P11" si="2">O6/K6-1</f>
        <v>0.1812425662911914</v>
      </c>
      <c r="Q6" s="243">
        <f t="shared" ref="Q6:Q12" si="3">O6-K6</f>
        <v>5181</v>
      </c>
      <c r="R6" s="244">
        <f>O6/C6-1</f>
        <v>0.62661977937280211</v>
      </c>
      <c r="S6" s="243">
        <f>O6-C6</f>
        <v>13008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45" t="s">
        <v>194</v>
      </c>
      <c r="C7" s="246">
        <v>20293</v>
      </c>
      <c r="D7" s="246">
        <v>7091</v>
      </c>
      <c r="E7" s="246">
        <v>20260</v>
      </c>
      <c r="F7" s="247">
        <f t="shared" ref="F7:F12" si="4">E7/$E$6</f>
        <v>0.99459990181639668</v>
      </c>
      <c r="G7" s="246">
        <v>22700</v>
      </c>
      <c r="H7" s="248">
        <f>G7/E7-1</f>
        <v>0.1204343534057255</v>
      </c>
      <c r="I7" s="249">
        <f>G7-E7</f>
        <v>2440</v>
      </c>
      <c r="J7" s="247">
        <f>G7/$G$6</f>
        <v>0.98387656033287096</v>
      </c>
      <c r="K7" s="246">
        <v>28099</v>
      </c>
      <c r="L7" s="250">
        <f t="shared" si="0"/>
        <v>0.23784140969162992</v>
      </c>
      <c r="M7" s="251">
        <f t="shared" si="1"/>
        <v>5399</v>
      </c>
      <c r="N7" s="247">
        <f>K7/$K$6</f>
        <v>0.98296368851885541</v>
      </c>
      <c r="O7" s="246">
        <v>31529</v>
      </c>
      <c r="P7" s="248">
        <f t="shared" si="2"/>
        <v>0.12206840101071204</v>
      </c>
      <c r="Q7" s="249">
        <f t="shared" si="3"/>
        <v>3430</v>
      </c>
      <c r="R7" s="248">
        <f t="shared" ref="R7:R10" si="5">O7/C7-1</f>
        <v>0.55368846400236538</v>
      </c>
      <c r="S7" s="249">
        <f t="shared" ref="S7:S10" si="6">O7-C7</f>
        <v>11236</v>
      </c>
      <c r="T7" s="247">
        <f>O7/$O$6</f>
        <v>0.9337222732253383</v>
      </c>
      <c r="V7" s="29"/>
      <c r="W7" s="79"/>
      <c r="AE7" s="1" t="s">
        <v>179</v>
      </c>
    </row>
    <row r="8" spans="1:31" s="4" customFormat="1" x14ac:dyDescent="0.25">
      <c r="B8" s="97" t="s">
        <v>62</v>
      </c>
      <c r="C8" s="252">
        <v>1417</v>
      </c>
      <c r="D8" s="252">
        <v>57</v>
      </c>
      <c r="E8" s="252">
        <v>0</v>
      </c>
      <c r="F8" s="253">
        <f t="shared" si="4"/>
        <v>0</v>
      </c>
      <c r="G8" s="252">
        <v>0</v>
      </c>
      <c r="H8" s="254" t="str">
        <f>IFERROR(G8/E8-1,"-")</f>
        <v>-</v>
      </c>
      <c r="I8" s="255">
        <f t="shared" ref="I8:I12" si="7">G8-E8</f>
        <v>0</v>
      </c>
      <c r="J8" s="253">
        <f t="shared" ref="J8:J12" si="8">G8/$G$6</f>
        <v>0</v>
      </c>
      <c r="K8" s="252">
        <v>0</v>
      </c>
      <c r="L8" s="256" t="str">
        <f>IFERROR(K8/G8-1,"-")</f>
        <v>-</v>
      </c>
      <c r="M8" s="257" t="str">
        <f>IF(G8=0,"nd",K8-G8)</f>
        <v>nd</v>
      </c>
      <c r="N8" s="258">
        <f t="shared" ref="N8:N12" si="9">K8/$K$6</f>
        <v>0</v>
      </c>
      <c r="O8" s="252">
        <v>0</v>
      </c>
      <c r="P8" s="256" t="str">
        <f>IFERROR(O8/K8-1,"-")</f>
        <v>-</v>
      </c>
      <c r="Q8" s="259">
        <f t="shared" si="3"/>
        <v>0</v>
      </c>
      <c r="R8" s="256">
        <f>IFERROR(O8/C8-1,"-")</f>
        <v>-1</v>
      </c>
      <c r="S8" s="259">
        <f t="shared" si="6"/>
        <v>-1417</v>
      </c>
      <c r="T8" s="258">
        <f t="shared" ref="T8:T12" si="10">O8/$O$6</f>
        <v>0</v>
      </c>
      <c r="V8" s="29"/>
      <c r="W8" s="79"/>
      <c r="AE8" s="1"/>
    </row>
    <row r="9" spans="1:31" s="4" customFormat="1" x14ac:dyDescent="0.25">
      <c r="B9" s="97" t="s">
        <v>61</v>
      </c>
      <c r="C9" s="252">
        <v>18876</v>
      </c>
      <c r="D9" s="252">
        <v>3946</v>
      </c>
      <c r="E9" s="252">
        <v>20260</v>
      </c>
      <c r="F9" s="258">
        <f t="shared" si="4"/>
        <v>0.99459990181639668</v>
      </c>
      <c r="G9" s="252">
        <v>0</v>
      </c>
      <c r="H9" s="254">
        <f>IFERROR(G9/E9-1,"-")</f>
        <v>-1</v>
      </c>
      <c r="I9" s="259">
        <f t="shared" si="7"/>
        <v>-20260</v>
      </c>
      <c r="J9" s="258">
        <f t="shared" si="8"/>
        <v>0</v>
      </c>
      <c r="K9" s="252">
        <v>23748</v>
      </c>
      <c r="L9" s="256" t="str">
        <f>IFERROR(K9/G9-1,"-")</f>
        <v>-</v>
      </c>
      <c r="M9" s="257" t="str">
        <f>IF(G9=0,"nd",K9-G9)</f>
        <v>nd</v>
      </c>
      <c r="N9" s="258">
        <f t="shared" si="9"/>
        <v>0.8307563142797173</v>
      </c>
      <c r="O9" s="252">
        <v>0</v>
      </c>
      <c r="P9" s="256">
        <f t="shared" si="2"/>
        <v>-1</v>
      </c>
      <c r="Q9" s="259">
        <f t="shared" si="3"/>
        <v>-23748</v>
      </c>
      <c r="R9" s="260">
        <f t="shared" si="5"/>
        <v>-1</v>
      </c>
      <c r="S9" s="259">
        <f t="shared" si="6"/>
        <v>-18876</v>
      </c>
      <c r="T9" s="258">
        <f t="shared" si="10"/>
        <v>0</v>
      </c>
      <c r="V9" s="29"/>
      <c r="W9" s="79"/>
      <c r="AE9" s="1"/>
    </row>
    <row r="10" spans="1:31" s="4" customFormat="1" x14ac:dyDescent="0.25">
      <c r="B10" s="245" t="s">
        <v>195</v>
      </c>
      <c r="C10" s="261" t="s">
        <v>231</v>
      </c>
      <c r="D10" s="261" t="s">
        <v>231</v>
      </c>
      <c r="E10" s="261" t="s">
        <v>231</v>
      </c>
      <c r="F10" s="262" t="str">
        <f>IFERROR(E10/$E$6,"-")</f>
        <v>-</v>
      </c>
      <c r="G10" s="261" t="s">
        <v>231</v>
      </c>
      <c r="H10" s="250" t="str">
        <f>IFERROR(G10/E10-1,"-")</f>
        <v>-</v>
      </c>
      <c r="I10" s="251" t="str">
        <f>IFERROR(G10-E10,"-")</f>
        <v>-</v>
      </c>
      <c r="J10" s="262" t="str">
        <f>IFERROR(G10/$G$6,"-")</f>
        <v>-</v>
      </c>
      <c r="K10" s="261" t="s">
        <v>231</v>
      </c>
      <c r="L10" s="250" t="str">
        <f>IFERROR(K10/G10-1,"-")</f>
        <v>-</v>
      </c>
      <c r="M10" s="251" t="str">
        <f>IFERROR(K10-G10,"-")</f>
        <v>-</v>
      </c>
      <c r="N10" s="262" t="str">
        <f>IFERROR(K10/$K$6,"-")</f>
        <v>-</v>
      </c>
      <c r="O10" s="261" t="s">
        <v>231</v>
      </c>
      <c r="P10" s="250" t="str">
        <f>IFERROR(O10/K10-1,"-")</f>
        <v>-</v>
      </c>
      <c r="Q10" s="251" t="str">
        <f>IFERROR(O10-K10,"-")</f>
        <v>-</v>
      </c>
      <c r="R10" s="250" t="e">
        <f t="shared" si="5"/>
        <v>#VALUE!</v>
      </c>
      <c r="S10" s="251" t="e">
        <f t="shared" si="6"/>
        <v>#VALUE!</v>
      </c>
      <c r="T10" s="262" t="str">
        <f>IFERROR(O10/$O$6,"-")</f>
        <v>-</v>
      </c>
      <c r="V10" s="29"/>
      <c r="W10" s="79"/>
      <c r="AE10" s="1"/>
    </row>
    <row r="11" spans="1:31" s="4" customFormat="1" hidden="1" x14ac:dyDescent="0.25">
      <c r="B11" s="97" t="s">
        <v>62</v>
      </c>
      <c r="C11" s="252" t="e">
        <v>#REF!</v>
      </c>
      <c r="D11" s="252" t="e">
        <v>#REF!</v>
      </c>
      <c r="E11" s="252" t="e">
        <v>#REF!</v>
      </c>
      <c r="F11" s="258" t="e">
        <f t="shared" si="4"/>
        <v>#REF!</v>
      </c>
      <c r="G11" s="252" t="e">
        <v>#REF!</v>
      </c>
      <c r="H11" s="260" t="e">
        <f t="shared" ref="H11:H12" si="11">G11/E11-1</f>
        <v>#REF!</v>
      </c>
      <c r="I11" s="259" t="e">
        <f t="shared" si="7"/>
        <v>#REF!</v>
      </c>
      <c r="J11" s="258" t="e">
        <f t="shared" si="8"/>
        <v>#REF!</v>
      </c>
      <c r="K11" s="252" t="e">
        <v>#REF!</v>
      </c>
      <c r="L11" s="256" t="e">
        <f>K11/G11-1</f>
        <v>#REF!</v>
      </c>
      <c r="M11" s="259" t="e">
        <f t="shared" si="1"/>
        <v>#REF!</v>
      </c>
      <c r="N11" s="258" t="e">
        <f t="shared" si="9"/>
        <v>#REF!</v>
      </c>
      <c r="O11" s="252" t="e">
        <v>#REF!</v>
      </c>
      <c r="P11" s="260" t="e">
        <f t="shared" si="2"/>
        <v>#REF!</v>
      </c>
      <c r="Q11" s="259" t="e">
        <f t="shared" si="3"/>
        <v>#REF!</v>
      </c>
      <c r="R11" s="260" t="e">
        <f t="shared" ref="R11:R12" si="12">O11/D11-1</f>
        <v>#REF!</v>
      </c>
      <c r="S11" s="259" t="e">
        <f t="shared" ref="S11:S12" si="13">O11-D11</f>
        <v>#REF!</v>
      </c>
      <c r="T11" s="258" t="e">
        <f t="shared" si="10"/>
        <v>#REF!</v>
      </c>
      <c r="V11" s="29"/>
      <c r="W11" s="79"/>
      <c r="AE11" s="1"/>
    </row>
    <row r="12" spans="1:31" s="4" customFormat="1" hidden="1" x14ac:dyDescent="0.25">
      <c r="B12" s="97" t="s">
        <v>61</v>
      </c>
      <c r="C12" s="252" t="e">
        <v>#REF!</v>
      </c>
      <c r="D12" s="252" t="e">
        <v>#REF!</v>
      </c>
      <c r="E12" s="252" t="e">
        <v>#REF!</v>
      </c>
      <c r="F12" s="258" t="e">
        <f t="shared" si="4"/>
        <v>#REF!</v>
      </c>
      <c r="G12" s="252" t="e">
        <v>#REF!</v>
      </c>
      <c r="H12" s="260" t="e">
        <f t="shared" si="11"/>
        <v>#REF!</v>
      </c>
      <c r="I12" s="259" t="e">
        <f t="shared" si="7"/>
        <v>#REF!</v>
      </c>
      <c r="J12" s="258" t="e">
        <f t="shared" si="8"/>
        <v>#REF!</v>
      </c>
      <c r="K12" s="252" t="e">
        <v>#REF!</v>
      </c>
      <c r="L12" s="256" t="e">
        <f t="shared" si="0"/>
        <v>#REF!</v>
      </c>
      <c r="M12" s="259" t="e">
        <f t="shared" si="1"/>
        <v>#REF!</v>
      </c>
      <c r="N12" s="258" t="e">
        <f t="shared" si="9"/>
        <v>#REF!</v>
      </c>
      <c r="O12" s="252" t="e">
        <v>#REF!</v>
      </c>
      <c r="P12" s="260" t="e">
        <f>O12/K12-1</f>
        <v>#REF!</v>
      </c>
      <c r="Q12" s="259" t="e">
        <f t="shared" si="3"/>
        <v>#REF!</v>
      </c>
      <c r="R12" s="260" t="e">
        <f t="shared" si="12"/>
        <v>#REF!</v>
      </c>
      <c r="S12" s="259" t="e">
        <f t="shared" si="13"/>
        <v>#REF!</v>
      </c>
      <c r="T12" s="258" t="e">
        <f t="shared" si="10"/>
        <v>#REF!</v>
      </c>
      <c r="V12" s="29"/>
      <c r="W12" s="79"/>
      <c r="AE12" s="1"/>
    </row>
    <row r="13" spans="1:31" s="4" customFormat="1" ht="7.5" customHeight="1" x14ac:dyDescent="0.25"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63"/>
      <c r="M13" s="236"/>
      <c r="N13" s="236"/>
      <c r="O13" s="236"/>
      <c r="P13" s="236"/>
      <c r="Q13" s="236"/>
      <c r="R13" s="236"/>
      <c r="S13" s="236"/>
      <c r="T13" s="236"/>
      <c r="AE13" s="1" t="s">
        <v>184</v>
      </c>
    </row>
    <row r="14" spans="1:31" s="4" customFormat="1" x14ac:dyDescent="0.25">
      <c r="B14" s="125" t="s">
        <v>185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31.529 viajeros 
cuota: 93,4%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67" t="s">
        <v>187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83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7"/>
      <c r="D40" s="87"/>
      <c r="E40" s="87"/>
      <c r="F40" s="87"/>
      <c r="G40" s="87"/>
      <c r="H40" s="87"/>
      <c r="I40" s="87"/>
      <c r="J40" s="87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7"/>
      <c r="AE40" s="1"/>
    </row>
    <row r="41" spans="2:31" s="4" customFormat="1" ht="18.75" hidden="1" x14ac:dyDescent="0.3">
      <c r="B41" s="224" t="s">
        <v>175</v>
      </c>
      <c r="C41" s="225"/>
      <c r="D41" s="225"/>
      <c r="E41" s="225"/>
      <c r="F41" s="225"/>
      <c r="G41" s="225"/>
      <c r="H41" s="225"/>
      <c r="I41" s="225"/>
      <c r="J41" s="225"/>
      <c r="K41" s="225">
        <v>1824653</v>
      </c>
      <c r="L41" s="225"/>
      <c r="M41" s="225"/>
      <c r="N41" s="226"/>
      <c r="O41" s="225">
        <v>2354005</v>
      </c>
      <c r="P41" s="226"/>
      <c r="Q41" s="226">
        <v>1</v>
      </c>
      <c r="R41" s="226">
        <v>0.2901110512519367</v>
      </c>
      <c r="S41" s="225">
        <v>529352</v>
      </c>
      <c r="T41" s="237"/>
      <c r="AE41" s="1"/>
    </row>
    <row r="42" spans="2:31" ht="18.75" hidden="1" x14ac:dyDescent="0.3">
      <c r="B42" s="224" t="s">
        <v>176</v>
      </c>
      <c r="C42" s="225"/>
      <c r="D42" s="225"/>
      <c r="E42" s="225"/>
      <c r="F42" s="225"/>
      <c r="G42" s="225"/>
      <c r="H42" s="225"/>
      <c r="I42" s="225"/>
      <c r="J42" s="225"/>
      <c r="K42" s="225">
        <v>603938</v>
      </c>
      <c r="L42" s="225"/>
      <c r="M42" s="225"/>
      <c r="N42" s="226">
        <v>1</v>
      </c>
      <c r="O42" s="225">
        <v>936181</v>
      </c>
      <c r="P42" s="226">
        <v>1</v>
      </c>
      <c r="Q42" s="226">
        <v>0.39769711619134201</v>
      </c>
      <c r="R42" s="226">
        <v>0.55012766211101138</v>
      </c>
      <c r="S42" s="225">
        <v>332243</v>
      </c>
      <c r="T42" s="237"/>
      <c r="AE42" s="1" t="s">
        <v>177</v>
      </c>
    </row>
    <row r="43" spans="2:31" ht="15.75" hidden="1" x14ac:dyDescent="0.25">
      <c r="B43" s="227" t="s">
        <v>100</v>
      </c>
      <c r="C43" s="228"/>
      <c r="D43" s="228"/>
      <c r="E43" s="228"/>
      <c r="F43" s="228"/>
      <c r="G43" s="228"/>
      <c r="H43" s="228"/>
      <c r="I43" s="228"/>
      <c r="J43" s="228"/>
      <c r="K43" s="228">
        <v>276550.36166633503</v>
      </c>
      <c r="L43" s="228"/>
      <c r="M43" s="228"/>
      <c r="N43" s="229">
        <v>0.45791184139155844</v>
      </c>
      <c r="O43" s="228">
        <v>430252.45635520399</v>
      </c>
      <c r="P43" s="229">
        <v>0.4595825554622493</v>
      </c>
      <c r="Q43" s="229">
        <v>0.18277465695918402</v>
      </c>
      <c r="R43" s="229">
        <v>0.55578337978930015</v>
      </c>
      <c r="S43" s="228">
        <v>153702.09468886897</v>
      </c>
      <c r="T43" s="238"/>
      <c r="AE43" s="1" t="s">
        <v>178</v>
      </c>
    </row>
    <row r="44" spans="2:31" s="4" customFormat="1" hidden="1" x14ac:dyDescent="0.25">
      <c r="B44" s="230" t="s">
        <v>103</v>
      </c>
      <c r="C44" s="231"/>
      <c r="D44" s="231"/>
      <c r="E44" s="231"/>
      <c r="F44" s="231"/>
      <c r="G44" s="231"/>
      <c r="H44" s="231"/>
      <c r="I44" s="231"/>
      <c r="J44" s="231"/>
      <c r="K44" s="231">
        <v>327387.63833385095</v>
      </c>
      <c r="L44" s="231"/>
      <c r="M44" s="231"/>
      <c r="N44" s="234">
        <v>0.54208815860874948</v>
      </c>
      <c r="O44" s="231">
        <v>505927.5436448183</v>
      </c>
      <c r="P44" s="234">
        <v>0.54041637636826456</v>
      </c>
      <c r="Q44" s="234">
        <v>0.21492203442423372</v>
      </c>
      <c r="R44" s="232">
        <v>0.54534711884540576</v>
      </c>
      <c r="S44" s="233">
        <v>178539.90531096736</v>
      </c>
      <c r="T44" s="240"/>
      <c r="AE44" s="1" t="s">
        <v>179</v>
      </c>
    </row>
    <row r="45" spans="2:31" s="4" customFormat="1" hidden="1" x14ac:dyDescent="0.25">
      <c r="B45" s="235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35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AE47" s="1" t="s">
        <v>184</v>
      </c>
    </row>
    <row r="48" spans="2:31" s="4" customFormat="1" hidden="1" x14ac:dyDescent="0.25">
      <c r="B48" s="285" t="s">
        <v>185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48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2"/>
      <c r="D50" s="122"/>
      <c r="E50" s="122"/>
      <c r="F50" s="122"/>
      <c r="G50" s="122"/>
      <c r="H50" s="122"/>
      <c r="I50" s="122"/>
      <c r="J50" s="122"/>
      <c r="K50" s="122">
        <v>0.54208815860874948</v>
      </c>
      <c r="L50" s="122"/>
      <c r="M50" s="122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2" t="s">
        <v>202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2">
        <v>2019</v>
      </c>
      <c r="D133" s="182">
        <v>2020</v>
      </c>
      <c r="E133" s="182">
        <v>2021</v>
      </c>
      <c r="F133" s="182">
        <v>2022</v>
      </c>
      <c r="G133" s="173" t="str">
        <f>CONCATENATE("var. ",RIGHT(F133,2),"/",RIGHT(E133,2))</f>
        <v>var. 22/21</v>
      </c>
      <c r="H133" s="173" t="str">
        <f>CONCATENATE("dif. ",RIGHT(F133,2),"/",RIGHT(E133,2))</f>
        <v>dif. 22/21</v>
      </c>
      <c r="I133" s="242" t="str">
        <f>CONCATENATE("%/s total Tenerife ",RIGHT(F133,4))</f>
        <v>%/s total Tenerife 2022</v>
      </c>
      <c r="J133" s="182">
        <v>2023</v>
      </c>
      <c r="K133" s="242" t="str">
        <f>CONCATENATE("%/s total Tenerife ",RIGHT(J133,4))</f>
        <v>%/s total Tenerife 2023</v>
      </c>
      <c r="L133" s="173" t="str">
        <f>CONCATENATE("var. ",RIGHT(J133,2),"/",RIGHT(F133,2))</f>
        <v>var. 23/22</v>
      </c>
      <c r="M133" s="173" t="str">
        <f>CONCATENATE("dif. ",RIGHT(J133,2),"/",RIGHT(F133,2))</f>
        <v>dif. 23/22</v>
      </c>
      <c r="N133" s="173" t="str">
        <f>CONCATENATE("var. ",RIGHT(J133,2),"/",RIGHT(D133,2))</f>
        <v>var. 23/20</v>
      </c>
      <c r="O133" s="173" t="str">
        <f>CONCATENATE("dif. ",RIGHT(J133,2),"/",RIGHT(D133,2))</f>
        <v>dif. 23/20</v>
      </c>
      <c r="Z133" s="1"/>
    </row>
    <row r="134" spans="1:31" ht="18.75" x14ac:dyDescent="0.3">
      <c r="A134" s="4"/>
      <c r="B134" s="224" t="s">
        <v>201</v>
      </c>
      <c r="C134" s="228">
        <v>22752</v>
      </c>
      <c r="D134" s="228">
        <v>8930</v>
      </c>
      <c r="E134" s="228">
        <v>21567</v>
      </c>
      <c r="F134" s="228">
        <v>23338</v>
      </c>
      <c r="G134" s="229">
        <f>F134/E134-1</f>
        <v>8.2116196040246781E-2</v>
      </c>
      <c r="H134" s="228">
        <f>F134-E134</f>
        <v>1771</v>
      </c>
      <c r="I134" s="229">
        <f>F134/F$134</f>
        <v>1</v>
      </c>
      <c r="J134" s="228">
        <v>31999</v>
      </c>
      <c r="K134" s="229">
        <f>J134/J$134</f>
        <v>1</v>
      </c>
      <c r="L134" s="229">
        <f>J134/F134-1</f>
        <v>0.37111149198731685</v>
      </c>
      <c r="M134" s="228">
        <f>J134-F134</f>
        <v>8661</v>
      </c>
      <c r="N134" s="229">
        <f>J134/D134-1</f>
        <v>2.5833146696528555</v>
      </c>
      <c r="O134" s="228">
        <f>J134-D134</f>
        <v>23069</v>
      </c>
      <c r="Q134" s="29"/>
      <c r="R134" s="79"/>
      <c r="Z134" s="1" t="s">
        <v>177</v>
      </c>
      <c r="AE134"/>
    </row>
    <row r="135" spans="1:31" s="4" customFormat="1" x14ac:dyDescent="0.25">
      <c r="B135" s="245" t="s">
        <v>194</v>
      </c>
      <c r="C135" s="246">
        <v>22237</v>
      </c>
      <c r="D135" s="246">
        <v>8814</v>
      </c>
      <c r="E135" s="246">
        <v>21207</v>
      </c>
      <c r="F135" s="246">
        <v>22920</v>
      </c>
      <c r="G135" s="250">
        <f>IFERROR(F135/E135-1,"-")</f>
        <v>8.0775215730654937E-2</v>
      </c>
      <c r="H135" s="246">
        <f t="shared" ref="H135:H138" si="14">F135-E135</f>
        <v>1713</v>
      </c>
      <c r="I135" s="248">
        <f>F135/F$134</f>
        <v>0.98208929642642895</v>
      </c>
      <c r="J135" s="246">
        <v>31464</v>
      </c>
      <c r="K135" s="247">
        <f t="shared" ref="K135:K138" si="15">J135/J$134</f>
        <v>0.9832807275227351</v>
      </c>
      <c r="L135" s="248">
        <f t="shared" ref="L135:L138" si="16">J135/F135-1</f>
        <v>0.37277486910994773</v>
      </c>
      <c r="M135" s="249">
        <f t="shared" ref="M135:M138" si="17">J135-F135</f>
        <v>8544</v>
      </c>
      <c r="N135" s="247">
        <f t="shared" ref="N135:N138" si="18">J135/D135-1</f>
        <v>2.5697753573859767</v>
      </c>
      <c r="O135" s="246">
        <f t="shared" ref="O135:O138" si="19">J135-D135</f>
        <v>22650</v>
      </c>
      <c r="Q135" s="29"/>
      <c r="R135" s="79"/>
      <c r="Z135" s="1" t="s">
        <v>179</v>
      </c>
    </row>
    <row r="136" spans="1:31" s="4" customFormat="1" x14ac:dyDescent="0.25">
      <c r="B136" s="97" t="s">
        <v>62</v>
      </c>
      <c r="C136" s="252">
        <v>1510</v>
      </c>
      <c r="D136" s="252">
        <v>0</v>
      </c>
      <c r="E136" s="252">
        <v>0</v>
      </c>
      <c r="F136" s="252">
        <v>0</v>
      </c>
      <c r="G136" s="256" t="str">
        <f t="shared" ref="G136:G138" si="20">IFERROR(F136/E136-1,"-")</f>
        <v>-</v>
      </c>
      <c r="H136" s="252">
        <f t="shared" si="14"/>
        <v>0</v>
      </c>
      <c r="I136" s="260">
        <f t="shared" ref="I136:I138" si="21">F136/F$134</f>
        <v>0</v>
      </c>
      <c r="J136" s="252">
        <v>0</v>
      </c>
      <c r="K136" s="258">
        <f t="shared" si="15"/>
        <v>0</v>
      </c>
      <c r="L136" s="260" t="e">
        <f t="shared" si="16"/>
        <v>#DIV/0!</v>
      </c>
      <c r="M136" s="259">
        <f t="shared" si="17"/>
        <v>0</v>
      </c>
      <c r="N136" s="258" t="e">
        <f t="shared" si="18"/>
        <v>#DIV/0!</v>
      </c>
      <c r="O136" s="252">
        <f t="shared" si="19"/>
        <v>0</v>
      </c>
      <c r="Q136" s="29"/>
      <c r="R136" s="79"/>
      <c r="Z136" s="1"/>
    </row>
    <row r="137" spans="1:31" s="4" customFormat="1" x14ac:dyDescent="0.25">
      <c r="B137" s="97" t="s">
        <v>61</v>
      </c>
      <c r="C137" s="252">
        <v>20727</v>
      </c>
      <c r="D137" s="252">
        <v>0</v>
      </c>
      <c r="E137" s="252">
        <v>0</v>
      </c>
      <c r="F137" s="252">
        <v>0</v>
      </c>
      <c r="G137" s="254" t="str">
        <f t="shared" si="20"/>
        <v>-</v>
      </c>
      <c r="H137" s="252">
        <f t="shared" si="14"/>
        <v>0</v>
      </c>
      <c r="I137" s="264">
        <f t="shared" si="21"/>
        <v>0</v>
      </c>
      <c r="J137" s="252">
        <v>0</v>
      </c>
      <c r="K137" s="258">
        <f t="shared" si="15"/>
        <v>0</v>
      </c>
      <c r="L137" s="260" t="e">
        <f t="shared" si="16"/>
        <v>#DIV/0!</v>
      </c>
      <c r="M137" s="259">
        <f t="shared" si="17"/>
        <v>0</v>
      </c>
      <c r="N137" s="258" t="e">
        <f t="shared" si="18"/>
        <v>#DIV/0!</v>
      </c>
      <c r="O137" s="252">
        <f t="shared" si="19"/>
        <v>0</v>
      </c>
      <c r="Q137" s="29"/>
      <c r="R137" s="79"/>
      <c r="Z137" s="1"/>
    </row>
    <row r="138" spans="1:31" s="4" customFormat="1" x14ac:dyDescent="0.25">
      <c r="B138" s="245" t="s">
        <v>195</v>
      </c>
      <c r="C138" s="246" t="e">
        <v>#REF!</v>
      </c>
      <c r="D138" s="246" t="e">
        <v>#REF!</v>
      </c>
      <c r="E138" s="246" t="e">
        <v>#REF!</v>
      </c>
      <c r="F138" s="246" t="e">
        <v>#REF!</v>
      </c>
      <c r="G138" s="250" t="str">
        <f t="shared" si="20"/>
        <v>-</v>
      </c>
      <c r="H138" s="246" t="e">
        <f t="shared" si="14"/>
        <v>#REF!</v>
      </c>
      <c r="I138" s="248" t="e">
        <f t="shared" si="21"/>
        <v>#REF!</v>
      </c>
      <c r="J138" s="246" t="e">
        <v>#REF!</v>
      </c>
      <c r="K138" s="247" t="e">
        <f t="shared" si="15"/>
        <v>#REF!</v>
      </c>
      <c r="L138" s="248" t="e">
        <f t="shared" si="16"/>
        <v>#REF!</v>
      </c>
      <c r="M138" s="249" t="e">
        <f t="shared" si="17"/>
        <v>#REF!</v>
      </c>
      <c r="N138" s="247" t="e">
        <f t="shared" si="18"/>
        <v>#REF!</v>
      </c>
      <c r="O138" s="246" t="e">
        <f t="shared" si="19"/>
        <v>#REF!</v>
      </c>
      <c r="Q138" s="29"/>
      <c r="R138" s="79"/>
      <c r="Z138" s="1"/>
    </row>
    <row r="139" spans="1:31" s="4" customFormat="1" ht="7.5" customHeight="1" x14ac:dyDescent="0.25"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Z139" s="1" t="s">
        <v>184</v>
      </c>
    </row>
    <row r="140" spans="1:31" s="4" customFormat="1" ht="32.25" customHeight="1" x14ac:dyDescent="0.25">
      <c r="B140" s="311" t="s">
        <v>198</v>
      </c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765A-0569-4B46-93E0-650851EAE93F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910213</v>
      </c>
      <c r="D6" s="243">
        <v>408177</v>
      </c>
      <c r="E6" s="243">
        <v>686635</v>
      </c>
      <c r="F6" s="244">
        <f>E6/$E$6</f>
        <v>1</v>
      </c>
      <c r="G6" s="243">
        <v>883151</v>
      </c>
      <c r="H6" s="244">
        <f>G6/E6-1</f>
        <v>0.28620154812964671</v>
      </c>
      <c r="I6" s="243">
        <f>G6-E6</f>
        <v>196516</v>
      </c>
      <c r="J6" s="244">
        <f>G6/$G$6</f>
        <v>1</v>
      </c>
      <c r="K6" s="243">
        <v>913897</v>
      </c>
      <c r="L6" s="244">
        <f>K6/G6-1</f>
        <v>3.4813978583503769E-2</v>
      </c>
      <c r="M6" s="243">
        <f>K6-G6</f>
        <v>30746</v>
      </c>
      <c r="N6" s="244">
        <f>K6/$K$6</f>
        <v>1</v>
      </c>
      <c r="O6" s="243">
        <v>920763</v>
      </c>
      <c r="P6" s="244">
        <f>O6/K6-1</f>
        <v>7.512881648588321E-3</v>
      </c>
      <c r="Q6" s="243">
        <f>O6-K6</f>
        <v>6866</v>
      </c>
      <c r="R6" s="244">
        <f>IFERROR(O6/C6-1,"-")</f>
        <v>1.1590693606881031E-2</v>
      </c>
      <c r="S6" s="243">
        <f>O6-C6</f>
        <v>10550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200261</v>
      </c>
      <c r="D7" s="252">
        <v>91009</v>
      </c>
      <c r="E7" s="252">
        <v>225060</v>
      </c>
      <c r="F7" s="258">
        <f t="shared" ref="F7:F16" si="0">E7/$E$6</f>
        <v>0.32777239727074792</v>
      </c>
      <c r="G7" s="252">
        <v>184306</v>
      </c>
      <c r="H7" s="260">
        <f>G7/E7-1</f>
        <v>-0.18108060072869459</v>
      </c>
      <c r="I7" s="259">
        <f>G7-E7</f>
        <v>-40754</v>
      </c>
      <c r="J7" s="258">
        <f>G7/$G$6</f>
        <v>0.2086913789374637</v>
      </c>
      <c r="K7" s="252">
        <v>161501</v>
      </c>
      <c r="L7" s="260">
        <f>K7/G7-1</f>
        <v>-0.12373444163510683</v>
      </c>
      <c r="M7" s="259">
        <f>K7-G7</f>
        <v>-22805</v>
      </c>
      <c r="N7" s="258">
        <f>K7/$K$6</f>
        <v>0.17671685102369306</v>
      </c>
      <c r="O7" s="252">
        <v>142945</v>
      </c>
      <c r="P7" s="260">
        <f>O7/K7-1</f>
        <v>-0.11489712138005337</v>
      </c>
      <c r="Q7" s="259">
        <f>O7-K7</f>
        <v>-18556</v>
      </c>
      <c r="R7" s="260">
        <f t="shared" ref="R7:R16" si="1">IFERROR(O7/C7-1,"-")</f>
        <v>-0.2862065005168255</v>
      </c>
      <c r="S7" s="259">
        <f t="shared" ref="S7:S16" si="2">O7-C7</f>
        <v>-57316</v>
      </c>
      <c r="T7" s="258">
        <f>O7/$O$6</f>
        <v>0.15524624686265628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111759</v>
      </c>
      <c r="D8" s="252">
        <v>41966</v>
      </c>
      <c r="E8" s="252">
        <v>69889</v>
      </c>
      <c r="F8" s="258">
        <f t="shared" si="0"/>
        <v>0.10178479104618902</v>
      </c>
      <c r="G8" s="252">
        <v>110023</v>
      </c>
      <c r="H8" s="260">
        <f t="shared" ref="H8:H16" si="3">G8/E8-1</f>
        <v>0.57425345905650382</v>
      </c>
      <c r="I8" s="259">
        <f t="shared" ref="I8:I16" si="4">G8-E8</f>
        <v>40134</v>
      </c>
      <c r="J8" s="258">
        <f t="shared" ref="J8:J16" si="5">G8/$G$6</f>
        <v>0.12458005482641134</v>
      </c>
      <c r="K8" s="252">
        <v>104488</v>
      </c>
      <c r="L8" s="260">
        <f t="shared" ref="L8:L16" si="6">K8/G8-1</f>
        <v>-5.0307662943202769E-2</v>
      </c>
      <c r="M8" s="259">
        <f t="shared" ref="M8:M16" si="7">K8-G8</f>
        <v>-5535</v>
      </c>
      <c r="N8" s="258">
        <f t="shared" ref="N8:N16" si="8">K8/$K$6</f>
        <v>0.11433235911705586</v>
      </c>
      <c r="O8" s="252">
        <v>100942</v>
      </c>
      <c r="P8" s="260">
        <f t="shared" ref="P8:P16" si="9">O8/K8-1</f>
        <v>-3.3936911415664905E-2</v>
      </c>
      <c r="Q8" s="259">
        <f t="shared" ref="Q8:Q16" si="10">O8-K8</f>
        <v>-3546</v>
      </c>
      <c r="R8" s="260">
        <f t="shared" si="1"/>
        <v>-9.6788625524566241E-2</v>
      </c>
      <c r="S8" s="259">
        <f t="shared" si="2"/>
        <v>-10817</v>
      </c>
      <c r="T8" s="258">
        <f t="shared" ref="T8:T16" si="11">O8/$O$6</f>
        <v>0.10962864493903426</v>
      </c>
      <c r="V8" s="29"/>
      <c r="W8" s="79"/>
      <c r="AE8" s="1"/>
    </row>
    <row r="9" spans="1:31" s="4" customFormat="1" x14ac:dyDescent="0.25">
      <c r="B9" s="235" t="s">
        <v>46</v>
      </c>
      <c r="C9" s="252">
        <v>9302</v>
      </c>
      <c r="D9" s="252">
        <v>2244</v>
      </c>
      <c r="E9" s="252">
        <v>4565</v>
      </c>
      <c r="F9" s="253">
        <f t="shared" si="0"/>
        <v>6.6483648517771448E-3</v>
      </c>
      <c r="G9" s="252">
        <v>4856</v>
      </c>
      <c r="H9" s="264">
        <f t="shared" si="3"/>
        <v>6.3745892661555281E-2</v>
      </c>
      <c r="I9" s="255">
        <f t="shared" si="4"/>
        <v>291</v>
      </c>
      <c r="J9" s="253">
        <f t="shared" si="5"/>
        <v>5.4984934626128483E-3</v>
      </c>
      <c r="K9" s="252">
        <v>17500</v>
      </c>
      <c r="L9" s="260">
        <f t="shared" si="6"/>
        <v>2.603789126853377</v>
      </c>
      <c r="M9" s="259">
        <f t="shared" si="7"/>
        <v>12644</v>
      </c>
      <c r="N9" s="258">
        <f t="shared" si="8"/>
        <v>1.9148766217637218E-2</v>
      </c>
      <c r="O9" s="252">
        <v>9811</v>
      </c>
      <c r="P9" s="260">
        <f t="shared" si="9"/>
        <v>-0.43937142857142852</v>
      </c>
      <c r="Q9" s="259">
        <f t="shared" si="10"/>
        <v>-7689</v>
      </c>
      <c r="R9" s="260">
        <f t="shared" si="1"/>
        <v>5.4719415179531383E-2</v>
      </c>
      <c r="S9" s="259">
        <f t="shared" si="2"/>
        <v>509</v>
      </c>
      <c r="T9" s="258">
        <f t="shared" si="11"/>
        <v>1.0655293490290117E-2</v>
      </c>
      <c r="V9" s="29"/>
      <c r="W9" s="79"/>
      <c r="AE9" s="1"/>
    </row>
    <row r="10" spans="1:31" s="4" customFormat="1" x14ac:dyDescent="0.25">
      <c r="B10" s="235" t="s">
        <v>48</v>
      </c>
      <c r="C10" s="252">
        <v>308801</v>
      </c>
      <c r="D10" s="252">
        <v>85786</v>
      </c>
      <c r="E10" s="252">
        <v>151359</v>
      </c>
      <c r="F10" s="258">
        <f t="shared" si="0"/>
        <v>0.22043589388831039</v>
      </c>
      <c r="G10" s="252">
        <v>297779</v>
      </c>
      <c r="H10" s="260">
        <f t="shared" si="3"/>
        <v>0.96736897046095716</v>
      </c>
      <c r="I10" s="259">
        <f t="shared" si="4"/>
        <v>146420</v>
      </c>
      <c r="J10" s="258">
        <f t="shared" si="5"/>
        <v>0.33717790049493235</v>
      </c>
      <c r="K10" s="252">
        <v>304437</v>
      </c>
      <c r="L10" s="260">
        <f t="shared" si="6"/>
        <v>2.2358863452426103E-2</v>
      </c>
      <c r="M10" s="259">
        <f t="shared" si="7"/>
        <v>6658</v>
      </c>
      <c r="N10" s="258">
        <f t="shared" si="8"/>
        <v>0.3331195966285041</v>
      </c>
      <c r="O10" s="252">
        <v>336795</v>
      </c>
      <c r="P10" s="260">
        <f t="shared" si="9"/>
        <v>0.10628800047300424</v>
      </c>
      <c r="Q10" s="259">
        <f t="shared" si="10"/>
        <v>32358</v>
      </c>
      <c r="R10" s="260">
        <f t="shared" si="1"/>
        <v>9.06538515095483E-2</v>
      </c>
      <c r="S10" s="259">
        <f t="shared" si="2"/>
        <v>27994</v>
      </c>
      <c r="T10" s="258">
        <f>O10/$O$6</f>
        <v>0.36577816441364391</v>
      </c>
      <c r="V10" s="29"/>
      <c r="W10" s="79"/>
      <c r="AE10" s="1"/>
    </row>
    <row r="11" spans="1:31" s="4" customFormat="1" x14ac:dyDescent="0.25">
      <c r="B11" s="235" t="s">
        <v>50</v>
      </c>
      <c r="C11" s="252">
        <v>26438</v>
      </c>
      <c r="D11" s="252">
        <v>26699</v>
      </c>
      <c r="E11" s="252">
        <v>39694</v>
      </c>
      <c r="F11" s="253">
        <f t="shared" si="0"/>
        <v>5.7809462086843809E-2</v>
      </c>
      <c r="G11" s="252">
        <v>42099</v>
      </c>
      <c r="H11" s="264">
        <f t="shared" si="3"/>
        <v>6.0588502040610726E-2</v>
      </c>
      <c r="I11" s="255">
        <f t="shared" si="4"/>
        <v>2405</v>
      </c>
      <c r="J11" s="253">
        <f t="shared" si="5"/>
        <v>4.7669084901675929E-2</v>
      </c>
      <c r="K11" s="252">
        <v>49296</v>
      </c>
      <c r="L11" s="260">
        <f t="shared" si="6"/>
        <v>0.17095417943419089</v>
      </c>
      <c r="M11" s="259">
        <f t="shared" si="7"/>
        <v>7197</v>
      </c>
      <c r="N11" s="258">
        <f t="shared" si="8"/>
        <v>5.3940433112265387E-2</v>
      </c>
      <c r="O11" s="252">
        <v>44255</v>
      </c>
      <c r="P11" s="260">
        <f t="shared" si="9"/>
        <v>-0.10225981824083086</v>
      </c>
      <c r="Q11" s="259">
        <f t="shared" si="10"/>
        <v>-5041</v>
      </c>
      <c r="R11" s="260">
        <f t="shared" si="1"/>
        <v>0.67391633255163019</v>
      </c>
      <c r="S11" s="259">
        <f t="shared" si="2"/>
        <v>17817</v>
      </c>
      <c r="T11" s="258">
        <f t="shared" si="11"/>
        <v>4.8063399593597921E-2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98414</v>
      </c>
      <c r="D12" s="252">
        <v>43048</v>
      </c>
      <c r="E12" s="252">
        <v>81482</v>
      </c>
      <c r="F12" s="258">
        <f t="shared" si="0"/>
        <v>0.11866857937623337</v>
      </c>
      <c r="G12" s="252">
        <v>110405</v>
      </c>
      <c r="H12" s="260">
        <f t="shared" si="3"/>
        <v>0.35496183206106879</v>
      </c>
      <c r="I12" s="259">
        <f t="shared" si="4"/>
        <v>28923</v>
      </c>
      <c r="J12" s="258">
        <f t="shared" si="5"/>
        <v>0.12501259693982117</v>
      </c>
      <c r="K12" s="252">
        <v>122286</v>
      </c>
      <c r="L12" s="260">
        <f t="shared" si="6"/>
        <v>0.10761287985145596</v>
      </c>
      <c r="M12" s="259">
        <f t="shared" si="7"/>
        <v>11881</v>
      </c>
      <c r="N12" s="258">
        <f t="shared" si="8"/>
        <v>0.13380720146799913</v>
      </c>
      <c r="O12" s="252">
        <v>128586</v>
      </c>
      <c r="P12" s="260">
        <f t="shared" si="9"/>
        <v>5.1518571218291509E-2</v>
      </c>
      <c r="Q12" s="259">
        <f t="shared" si="10"/>
        <v>6300</v>
      </c>
      <c r="R12" s="260">
        <f t="shared" si="1"/>
        <v>0.30658239681346156</v>
      </c>
      <c r="S12" s="259">
        <f t="shared" si="2"/>
        <v>30172</v>
      </c>
      <c r="T12" s="258">
        <f t="shared" si="11"/>
        <v>0.13965157157705077</v>
      </c>
      <c r="V12" s="29"/>
      <c r="W12" s="79"/>
      <c r="AE12" s="1"/>
    </row>
    <row r="13" spans="1:31" s="4" customFormat="1" x14ac:dyDescent="0.25">
      <c r="B13" s="235" t="s">
        <v>49</v>
      </c>
      <c r="C13" s="252">
        <v>29398</v>
      </c>
      <c r="D13" s="252">
        <v>12382</v>
      </c>
      <c r="E13" s="252">
        <v>16085</v>
      </c>
      <c r="F13" s="253">
        <f t="shared" si="0"/>
        <v>2.3425837599306765E-2</v>
      </c>
      <c r="G13" s="252">
        <v>27294</v>
      </c>
      <c r="H13" s="264">
        <f t="shared" si="3"/>
        <v>0.69686042897109113</v>
      </c>
      <c r="I13" s="255">
        <f t="shared" si="4"/>
        <v>11209</v>
      </c>
      <c r="J13" s="253">
        <f t="shared" si="5"/>
        <v>3.0905247234051709E-2</v>
      </c>
      <c r="K13" s="252">
        <v>32685</v>
      </c>
      <c r="L13" s="260">
        <f t="shared" si="6"/>
        <v>0.19751593756869634</v>
      </c>
      <c r="M13" s="259">
        <f t="shared" si="7"/>
        <v>5391</v>
      </c>
      <c r="N13" s="258">
        <f t="shared" si="8"/>
        <v>3.5764424218484137E-2</v>
      </c>
      <c r="O13" s="252">
        <v>29315</v>
      </c>
      <c r="P13" s="260">
        <f t="shared" si="9"/>
        <v>-0.1031054000305951</v>
      </c>
      <c r="Q13" s="259">
        <f t="shared" si="10"/>
        <v>-3370</v>
      </c>
      <c r="R13" s="260">
        <f t="shared" si="1"/>
        <v>-2.8233213143751268E-3</v>
      </c>
      <c r="S13" s="259">
        <f t="shared" si="2"/>
        <v>-83</v>
      </c>
      <c r="T13" s="258">
        <f t="shared" si="11"/>
        <v>3.1837725886031475E-2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41432</v>
      </c>
      <c r="D14" s="252">
        <v>18408</v>
      </c>
      <c r="E14" s="252">
        <v>41930</v>
      </c>
      <c r="F14" s="258">
        <f t="shared" si="0"/>
        <v>6.1065922943048342E-2</v>
      </c>
      <c r="G14" s="252">
        <v>26151</v>
      </c>
      <c r="H14" s="260">
        <f t="shared" si="3"/>
        <v>-0.37631767231099456</v>
      </c>
      <c r="I14" s="259">
        <f t="shared" si="4"/>
        <v>-15779</v>
      </c>
      <c r="J14" s="258">
        <f t="shared" si="5"/>
        <v>2.9611017821414457E-2</v>
      </c>
      <c r="K14" s="252">
        <v>28851</v>
      </c>
      <c r="L14" s="260">
        <f t="shared" si="6"/>
        <v>0.10324652976941606</v>
      </c>
      <c r="M14" s="259">
        <f t="shared" si="7"/>
        <v>2700</v>
      </c>
      <c r="N14" s="258">
        <f t="shared" si="8"/>
        <v>3.1569203094002934E-2</v>
      </c>
      <c r="O14" s="252">
        <v>26485</v>
      </c>
      <c r="P14" s="260">
        <f t="shared" si="9"/>
        <v>-8.2007556063914633E-2</v>
      </c>
      <c r="Q14" s="259">
        <f t="shared" si="10"/>
        <v>-2366</v>
      </c>
      <c r="R14" s="260">
        <f t="shared" si="1"/>
        <v>-0.36075979918903267</v>
      </c>
      <c r="S14" s="259">
        <f t="shared" si="2"/>
        <v>-14947</v>
      </c>
      <c r="T14" s="258">
        <f t="shared" si="11"/>
        <v>2.8764187961505837E-2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37493</v>
      </c>
      <c r="D15" s="252">
        <v>20131</v>
      </c>
      <c r="E15" s="252">
        <v>23891</v>
      </c>
      <c r="F15" s="253">
        <f t="shared" si="0"/>
        <v>3.4794323039169281E-2</v>
      </c>
      <c r="G15" s="252">
        <v>30651</v>
      </c>
      <c r="H15" s="264">
        <f t="shared" si="3"/>
        <v>0.28295173914863336</v>
      </c>
      <c r="I15" s="255">
        <f t="shared" si="4"/>
        <v>6760</v>
      </c>
      <c r="J15" s="253">
        <f t="shared" si="5"/>
        <v>3.4706409209750086E-2</v>
      </c>
      <c r="K15" s="252">
        <v>40798</v>
      </c>
      <c r="L15" s="260">
        <f t="shared" si="6"/>
        <v>0.33104955792633195</v>
      </c>
      <c r="M15" s="259">
        <f t="shared" si="7"/>
        <v>10147</v>
      </c>
      <c r="N15" s="258">
        <f t="shared" si="8"/>
        <v>4.4641792236980754E-2</v>
      </c>
      <c r="O15" s="252">
        <v>53591</v>
      </c>
      <c r="P15" s="260">
        <f t="shared" si="9"/>
        <v>0.31356929261238298</v>
      </c>
      <c r="Q15" s="259">
        <f t="shared" si="10"/>
        <v>12793</v>
      </c>
      <c r="R15" s="260">
        <f t="shared" si="1"/>
        <v>0.42936014722748239</v>
      </c>
      <c r="S15" s="259">
        <f t="shared" si="2"/>
        <v>16098</v>
      </c>
      <c r="T15" s="258">
        <f t="shared" si="11"/>
        <v>5.8202816577121369E-2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46915</v>
      </c>
      <c r="D16" s="252">
        <f>D6-SUM(D7:D15)</f>
        <v>66504</v>
      </c>
      <c r="E16" s="252">
        <f>E6-SUM(E7:E15)</f>
        <v>32680</v>
      </c>
      <c r="F16" s="258">
        <f t="shared" si="0"/>
        <v>4.7594427898373953E-2</v>
      </c>
      <c r="G16" s="252">
        <f>G6-SUM(G7:G15)</f>
        <v>49587</v>
      </c>
      <c r="H16" s="260">
        <f t="shared" si="3"/>
        <v>0.51735006119951032</v>
      </c>
      <c r="I16" s="259">
        <f t="shared" si="4"/>
        <v>16907</v>
      </c>
      <c r="J16" s="258">
        <f t="shared" si="5"/>
        <v>5.614781617186642E-2</v>
      </c>
      <c r="K16" s="252">
        <f>K6-SUM(K7:K15)</f>
        <v>52055</v>
      </c>
      <c r="L16" s="260">
        <f t="shared" si="6"/>
        <v>4.9771109363341282E-2</v>
      </c>
      <c r="M16" s="259">
        <f t="shared" si="7"/>
        <v>2468</v>
      </c>
      <c r="N16" s="258">
        <f t="shared" si="8"/>
        <v>5.6959372883377449E-2</v>
      </c>
      <c r="O16" s="252">
        <f>O6-SUM(O7:O15)</f>
        <v>48038</v>
      </c>
      <c r="P16" s="260">
        <f t="shared" si="9"/>
        <v>-7.7168379598501535E-2</v>
      </c>
      <c r="Q16" s="259">
        <f t="shared" si="10"/>
        <v>-4017</v>
      </c>
      <c r="R16" s="260">
        <f t="shared" si="1"/>
        <v>2.3936907172546151E-2</v>
      </c>
      <c r="S16" s="259">
        <f t="shared" si="2"/>
        <v>1123</v>
      </c>
      <c r="T16" s="258">
        <f t="shared" si="11"/>
        <v>5.2171948699068056E-2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7" t="s">
        <v>187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85" t="s">
        <v>185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27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1047557</v>
      </c>
      <c r="D136" s="228">
        <v>456683</v>
      </c>
      <c r="E136" s="228">
        <v>800301</v>
      </c>
      <c r="F136" s="228">
        <v>1016781</v>
      </c>
      <c r="G136" s="229">
        <f>F136/E136-1</f>
        <v>0.27049822504282761</v>
      </c>
      <c r="H136" s="228">
        <f>F136-E136</f>
        <v>216480</v>
      </c>
      <c r="I136" s="229">
        <f>F136/F$136</f>
        <v>1</v>
      </c>
      <c r="J136" s="228">
        <v>1041269</v>
      </c>
      <c r="K136" s="229">
        <f>H136/H$136</f>
        <v>1</v>
      </c>
      <c r="L136" s="229">
        <f>J136/F136-1</f>
        <v>2.4083848931087504E-2</v>
      </c>
      <c r="M136" s="228">
        <f>J136-F136</f>
        <v>24488</v>
      </c>
      <c r="N136" s="229">
        <f>J136/C136-1</f>
        <v>-6.0025373320974351E-3</v>
      </c>
      <c r="O136" s="228">
        <f>J136-C136</f>
        <v>-6288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222987</v>
      </c>
      <c r="D137" s="252">
        <v>117997</v>
      </c>
      <c r="E137" s="252">
        <v>247584</v>
      </c>
      <c r="F137" s="252">
        <v>207208</v>
      </c>
      <c r="G137" s="258">
        <f t="shared" ref="G137:G146" si="12">F137/E137-1</f>
        <v>-0.16308000516996257</v>
      </c>
      <c r="H137" s="265">
        <f t="shared" ref="H137:H146" si="13">F137-E137</f>
        <v>-40376</v>
      </c>
      <c r="I137" s="260">
        <f t="shared" ref="I137:K146" si="14">F137/F$136</f>
        <v>0.20378822971711705</v>
      </c>
      <c r="J137" s="252">
        <v>181512</v>
      </c>
      <c r="K137" s="260">
        <f t="shared" si="14"/>
        <v>-0.18651145602365116</v>
      </c>
      <c r="L137" s="260">
        <f t="shared" ref="L137:L146" si="15">J137/F137-1</f>
        <v>-0.12401065595922933</v>
      </c>
      <c r="M137" s="259">
        <f t="shared" ref="M137:M146" si="16">J137-F137</f>
        <v>-25696</v>
      </c>
      <c r="N137" s="258">
        <f t="shared" ref="N137:N146" si="17">J137/C137-1</f>
        <v>-0.18599738998237569</v>
      </c>
      <c r="O137" s="252">
        <f t="shared" ref="O137:O146" si="18">J137-C137</f>
        <v>-41475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127819</v>
      </c>
      <c r="D138" s="252">
        <v>51760</v>
      </c>
      <c r="E138" s="252">
        <v>83468</v>
      </c>
      <c r="F138" s="252">
        <v>123951</v>
      </c>
      <c r="G138" s="258">
        <f t="shared" si="12"/>
        <v>0.48501222025207258</v>
      </c>
      <c r="H138" s="265">
        <f t="shared" si="13"/>
        <v>40483</v>
      </c>
      <c r="I138" s="260">
        <f t="shared" si="14"/>
        <v>0.12190530704251948</v>
      </c>
      <c r="J138" s="252">
        <v>118966</v>
      </c>
      <c r="K138" s="260">
        <f t="shared" si="14"/>
        <v>0.18700572801182558</v>
      </c>
      <c r="L138" s="260">
        <f t="shared" si="15"/>
        <v>-4.0217505304515511E-2</v>
      </c>
      <c r="M138" s="259">
        <f t="shared" si="16"/>
        <v>-4985</v>
      </c>
      <c r="N138" s="258">
        <f t="shared" si="17"/>
        <v>-6.926200330154364E-2</v>
      </c>
      <c r="O138" s="252">
        <f t="shared" si="18"/>
        <v>-8853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10509</v>
      </c>
      <c r="D139" s="252">
        <v>2339</v>
      </c>
      <c r="E139" s="252">
        <v>4950</v>
      </c>
      <c r="F139" s="252">
        <v>6762</v>
      </c>
      <c r="G139" s="258">
        <f t="shared" si="12"/>
        <v>0.36606060606060598</v>
      </c>
      <c r="H139" s="265">
        <f t="shared" si="13"/>
        <v>1812</v>
      </c>
      <c r="I139" s="260">
        <f t="shared" si="14"/>
        <v>6.6503996435810665E-3</v>
      </c>
      <c r="J139" s="252">
        <v>20250</v>
      </c>
      <c r="K139" s="264">
        <f t="shared" si="14"/>
        <v>8.3702882483370281E-3</v>
      </c>
      <c r="L139" s="260">
        <f t="shared" si="15"/>
        <v>1.9946761313220942</v>
      </c>
      <c r="M139" s="259">
        <f t="shared" si="16"/>
        <v>13488</v>
      </c>
      <c r="N139" s="258">
        <f t="shared" si="17"/>
        <v>0.92691978304310596</v>
      </c>
      <c r="O139" s="252">
        <f t="shared" si="18"/>
        <v>9741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356283</v>
      </c>
      <c r="D140" s="252">
        <v>103133</v>
      </c>
      <c r="E140" s="252">
        <v>181693</v>
      </c>
      <c r="F140" s="252">
        <v>342343</v>
      </c>
      <c r="G140" s="258">
        <f t="shared" si="12"/>
        <v>0.8841837605191174</v>
      </c>
      <c r="H140" s="265">
        <f t="shared" si="13"/>
        <v>160650</v>
      </c>
      <c r="I140" s="260">
        <f t="shared" si="14"/>
        <v>0.33669295551352751</v>
      </c>
      <c r="J140" s="252">
        <v>341923</v>
      </c>
      <c r="K140" s="260">
        <f t="shared" si="14"/>
        <v>0.74210088691796006</v>
      </c>
      <c r="L140" s="260">
        <f t="shared" si="15"/>
        <v>-1.2268397484394011E-3</v>
      </c>
      <c r="M140" s="259">
        <f t="shared" si="16"/>
        <v>-420</v>
      </c>
      <c r="N140" s="258">
        <f t="shared" si="17"/>
        <v>-4.0305038410477056E-2</v>
      </c>
      <c r="O140" s="252">
        <f t="shared" si="18"/>
        <v>-14360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31009</v>
      </c>
      <c r="D141" s="252">
        <v>30584</v>
      </c>
      <c r="E141" s="252">
        <v>44398</v>
      </c>
      <c r="F141" s="252">
        <v>48630</v>
      </c>
      <c r="G141" s="258">
        <f t="shared" si="12"/>
        <v>9.531960899139591E-2</v>
      </c>
      <c r="H141" s="265">
        <f t="shared" si="13"/>
        <v>4232</v>
      </c>
      <c r="I141" s="260">
        <f t="shared" si="14"/>
        <v>4.7827408261956111E-2</v>
      </c>
      <c r="J141" s="252">
        <v>55684</v>
      </c>
      <c r="K141" s="264">
        <f t="shared" si="14"/>
        <v>1.9549150036954916E-2</v>
      </c>
      <c r="L141" s="260">
        <f t="shared" si="15"/>
        <v>0.14505449311124829</v>
      </c>
      <c r="M141" s="259">
        <f t="shared" si="16"/>
        <v>7054</v>
      </c>
      <c r="N141" s="258">
        <f t="shared" si="17"/>
        <v>0.79573672159695574</v>
      </c>
      <c r="O141" s="252">
        <f t="shared" si="18"/>
        <v>24675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120142</v>
      </c>
      <c r="D142" s="252">
        <v>61571</v>
      </c>
      <c r="E142" s="252">
        <v>104557</v>
      </c>
      <c r="F142" s="252">
        <v>134886</v>
      </c>
      <c r="G142" s="258">
        <f t="shared" si="12"/>
        <v>0.29007144428397913</v>
      </c>
      <c r="H142" s="265">
        <f t="shared" si="13"/>
        <v>30329</v>
      </c>
      <c r="I142" s="260">
        <f t="shared" si="14"/>
        <v>0.13265983530376749</v>
      </c>
      <c r="J142" s="252">
        <v>146430</v>
      </c>
      <c r="K142" s="260">
        <f t="shared" si="14"/>
        <v>0.14010070214338508</v>
      </c>
      <c r="L142" s="260">
        <f t="shared" si="15"/>
        <v>8.5583381522174262E-2</v>
      </c>
      <c r="M142" s="259">
        <f t="shared" si="16"/>
        <v>11544</v>
      </c>
      <c r="N142" s="258">
        <f t="shared" si="17"/>
        <v>0.21880774416939963</v>
      </c>
      <c r="O142" s="252">
        <f t="shared" si="18"/>
        <v>26288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37119</v>
      </c>
      <c r="D143" s="252">
        <v>16023</v>
      </c>
      <c r="E143" s="252">
        <v>21732</v>
      </c>
      <c r="F143" s="252">
        <v>33809</v>
      </c>
      <c r="G143" s="258">
        <f t="shared" si="12"/>
        <v>0.55572427756304066</v>
      </c>
      <c r="H143" s="265">
        <f t="shared" si="13"/>
        <v>12077</v>
      </c>
      <c r="I143" s="260">
        <f t="shared" si="14"/>
        <v>3.3251014721950939E-2</v>
      </c>
      <c r="J143" s="252">
        <v>37722</v>
      </c>
      <c r="K143" s="264">
        <f t="shared" si="14"/>
        <v>5.5788063562453805E-2</v>
      </c>
      <c r="L143" s="260">
        <f t="shared" si="15"/>
        <v>0.11573841284864983</v>
      </c>
      <c r="M143" s="259">
        <f t="shared" si="16"/>
        <v>3913</v>
      </c>
      <c r="N143" s="258">
        <f t="shared" si="17"/>
        <v>1.6245049705002845E-2</v>
      </c>
      <c r="O143" s="252">
        <f t="shared" si="18"/>
        <v>603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45577</v>
      </c>
      <c r="D144" s="252">
        <v>26839</v>
      </c>
      <c r="E144" s="252">
        <v>45216</v>
      </c>
      <c r="F144" s="252">
        <v>29061</v>
      </c>
      <c r="G144" s="258">
        <f t="shared" si="12"/>
        <v>-0.35728503184713378</v>
      </c>
      <c r="H144" s="265">
        <f t="shared" si="13"/>
        <v>-16155</v>
      </c>
      <c r="I144" s="260">
        <f t="shared" si="14"/>
        <v>2.8581375930510109E-2</v>
      </c>
      <c r="J144" s="252">
        <v>32018</v>
      </c>
      <c r="K144" s="260">
        <f t="shared" si="14"/>
        <v>-7.4625831485587588E-2</v>
      </c>
      <c r="L144" s="260">
        <f t="shared" si="15"/>
        <v>0.10175148824885594</v>
      </c>
      <c r="M144" s="259">
        <f t="shared" si="16"/>
        <v>2957</v>
      </c>
      <c r="N144" s="258">
        <f t="shared" si="17"/>
        <v>-0.29749654430962991</v>
      </c>
      <c r="O144" s="252">
        <f t="shared" si="18"/>
        <v>-13559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41904</v>
      </c>
      <c r="D145" s="252">
        <v>24273</v>
      </c>
      <c r="E145" s="252">
        <v>26311</v>
      </c>
      <c r="F145" s="252">
        <v>32375</v>
      </c>
      <c r="G145" s="258">
        <f t="shared" si="12"/>
        <v>0.23047394625821904</v>
      </c>
      <c r="H145" s="265">
        <f t="shared" si="13"/>
        <v>6064</v>
      </c>
      <c r="I145" s="260">
        <f t="shared" si="14"/>
        <v>3.1840681523356555E-2</v>
      </c>
      <c r="J145" s="252">
        <v>47068</v>
      </c>
      <c r="K145" s="264">
        <f t="shared" si="14"/>
        <v>2.8011825572801182E-2</v>
      </c>
      <c r="L145" s="260">
        <f t="shared" si="15"/>
        <v>0.45383783783783782</v>
      </c>
      <c r="M145" s="259">
        <f t="shared" si="16"/>
        <v>14693</v>
      </c>
      <c r="N145" s="258">
        <f t="shared" si="17"/>
        <v>0.12323405880106919</v>
      </c>
      <c r="O145" s="252">
        <f t="shared" si="18"/>
        <v>5164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54208</v>
      </c>
      <c r="D146" s="252">
        <f>D136-SUM(D137:D145)</f>
        <v>22164</v>
      </c>
      <c r="E146" s="252">
        <f>E136-SUM(E137:E145)</f>
        <v>40392</v>
      </c>
      <c r="F146" s="252">
        <f>F136-SUM(F137:F145)</f>
        <v>57756</v>
      </c>
      <c r="G146" s="258">
        <f t="shared" si="12"/>
        <v>0.42988710635769456</v>
      </c>
      <c r="H146" s="265">
        <f t="shared" si="13"/>
        <v>17364</v>
      </c>
      <c r="I146" s="260">
        <f t="shared" si="14"/>
        <v>5.6802792341713704E-2</v>
      </c>
      <c r="J146" s="252">
        <f>J136-SUM(J137:J145)</f>
        <v>59696</v>
      </c>
      <c r="K146" s="260">
        <f t="shared" si="14"/>
        <v>8.0210643015521069E-2</v>
      </c>
      <c r="L146" s="260">
        <f t="shared" si="15"/>
        <v>3.3589583766188813E-2</v>
      </c>
      <c r="M146" s="259">
        <f t="shared" si="16"/>
        <v>1940</v>
      </c>
      <c r="N146" s="258">
        <f t="shared" si="17"/>
        <v>0.10123966942148765</v>
      </c>
      <c r="O146" s="252">
        <f t="shared" si="18"/>
        <v>5488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FE9E-604F-457F-BBC2-D0B02DAAB283}">
  <sheetPr>
    <tabColor theme="4" tint="0.39997558519241921"/>
  </sheetPr>
  <dimension ref="A1:AE149"/>
  <sheetViews>
    <sheetView showGridLines="0" zoomScaleNormal="100" workbookViewId="0">
      <selection activeCell="K27" sqref="K27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546340</v>
      </c>
      <c r="D6" s="243">
        <v>228467</v>
      </c>
      <c r="E6" s="243">
        <v>321555</v>
      </c>
      <c r="F6" s="244">
        <f>E6/$E$6</f>
        <v>1</v>
      </c>
      <c r="G6" s="243">
        <v>508787</v>
      </c>
      <c r="H6" s="244">
        <f>G6/E6-1</f>
        <v>0.58227052914742417</v>
      </c>
      <c r="I6" s="243">
        <f>G6-E6</f>
        <v>187232</v>
      </c>
      <c r="J6" s="244">
        <f>G6/$G$6</f>
        <v>1</v>
      </c>
      <c r="K6" s="243">
        <v>532909</v>
      </c>
      <c r="L6" s="244">
        <f>K6/G6-1</f>
        <v>4.7410802555882814E-2</v>
      </c>
      <c r="M6" s="243">
        <f>K6-G6</f>
        <v>24122</v>
      </c>
      <c r="N6" s="244">
        <f>K6/$K$6</f>
        <v>1</v>
      </c>
      <c r="O6" s="243">
        <v>549555</v>
      </c>
      <c r="P6" s="244">
        <f>O6/K6-1</f>
        <v>3.1236102223831885E-2</v>
      </c>
      <c r="Q6" s="243">
        <f>O6-K6</f>
        <v>16646</v>
      </c>
      <c r="R6" s="244">
        <f>IFERROR(O6/C6-1,"-")</f>
        <v>5.884613976644637E-3</v>
      </c>
      <c r="S6" s="243">
        <f>O6-C6</f>
        <v>3215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97446</v>
      </c>
      <c r="D7" s="252">
        <v>38835</v>
      </c>
      <c r="E7" s="252">
        <v>107446</v>
      </c>
      <c r="F7" s="258">
        <f t="shared" ref="F7:F16" si="0">E7/$E$6</f>
        <v>0.33414501407224267</v>
      </c>
      <c r="G7" s="252">
        <v>106093</v>
      </c>
      <c r="H7" s="260">
        <f>G7/E7-1</f>
        <v>-1.2592371982204975E-2</v>
      </c>
      <c r="I7" s="259">
        <f>G7-E7</f>
        <v>-1353</v>
      </c>
      <c r="J7" s="258">
        <f>G7/$G$6</f>
        <v>0.20852144414067184</v>
      </c>
      <c r="K7" s="252">
        <v>92954</v>
      </c>
      <c r="L7" s="260">
        <f>K7/G7-1</f>
        <v>-0.12384417445071771</v>
      </c>
      <c r="M7" s="259">
        <f>K7-G7</f>
        <v>-13139</v>
      </c>
      <c r="N7" s="258">
        <f>K7/$K$6</f>
        <v>0.1744275289026832</v>
      </c>
      <c r="O7" s="252">
        <v>88222</v>
      </c>
      <c r="P7" s="260">
        <f>O7/K7-1</f>
        <v>-5.0906900187189352E-2</v>
      </c>
      <c r="Q7" s="259">
        <f>O7-K7</f>
        <v>-4732</v>
      </c>
      <c r="R7" s="260">
        <f t="shared" ref="R7:R16" si="1">IFERROR(O7/C7-1,"-")</f>
        <v>-9.4657553927303351E-2</v>
      </c>
      <c r="S7" s="259">
        <f t="shared" ref="S7:S16" si="2">O7-C7</f>
        <v>-9224</v>
      </c>
      <c r="T7" s="258">
        <f>O7/$O$6</f>
        <v>0.16053352257735803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66231</v>
      </c>
      <c r="D8" s="252">
        <v>21414</v>
      </c>
      <c r="E8" s="252">
        <v>31177</v>
      </c>
      <c r="F8" s="258">
        <f t="shared" si="0"/>
        <v>9.6956974701062029E-2</v>
      </c>
      <c r="G8" s="252">
        <v>65553</v>
      </c>
      <c r="H8" s="260">
        <f t="shared" ref="H8:H16" si="3">G8/E8-1</f>
        <v>1.1026076915675018</v>
      </c>
      <c r="I8" s="259">
        <f t="shared" ref="I8:I16" si="4">G8-E8</f>
        <v>34376</v>
      </c>
      <c r="J8" s="258">
        <f t="shared" ref="J8:J16" si="5">G8/$G$6</f>
        <v>0.12884173534308069</v>
      </c>
      <c r="K8" s="252">
        <v>58131</v>
      </c>
      <c r="L8" s="260">
        <f t="shared" ref="L8:L16" si="6">K8/G8-1</f>
        <v>-0.11322136286668805</v>
      </c>
      <c r="M8" s="259">
        <f t="shared" ref="M8:M16" si="7">K8-G8</f>
        <v>-7422</v>
      </c>
      <c r="N8" s="258">
        <f t="shared" ref="N8:N16" si="8">K8/$K$6</f>
        <v>0.1090824136953964</v>
      </c>
      <c r="O8" s="252">
        <v>55491</v>
      </c>
      <c r="P8" s="260">
        <f t="shared" ref="P8:P16" si="9">O8/K8-1</f>
        <v>-4.5414666873096921E-2</v>
      </c>
      <c r="Q8" s="259">
        <f t="shared" ref="Q8:Q16" si="10">O8-K8</f>
        <v>-2640</v>
      </c>
      <c r="R8" s="260">
        <f t="shared" si="1"/>
        <v>-0.16215971372922044</v>
      </c>
      <c r="S8" s="259">
        <f t="shared" si="2"/>
        <v>-10740</v>
      </c>
      <c r="T8" s="258">
        <f t="shared" ref="T8:T16" si="11">O8/$O$6</f>
        <v>0.10097442476185277</v>
      </c>
      <c r="V8" s="29"/>
      <c r="W8" s="79"/>
      <c r="AE8" s="1"/>
    </row>
    <row r="9" spans="1:31" s="4" customFormat="1" x14ac:dyDescent="0.25">
      <c r="B9" s="235" t="s">
        <v>46</v>
      </c>
      <c r="C9" s="252">
        <v>4048</v>
      </c>
      <c r="D9" s="252">
        <v>652</v>
      </c>
      <c r="E9" s="252">
        <v>2230</v>
      </c>
      <c r="F9" s="253">
        <f t="shared" si="0"/>
        <v>6.935049991447808E-3</v>
      </c>
      <c r="G9" s="252">
        <v>2265</v>
      </c>
      <c r="H9" s="264">
        <f t="shared" si="3"/>
        <v>1.5695067264573925E-2</v>
      </c>
      <c r="I9" s="255">
        <f t="shared" si="4"/>
        <v>35</v>
      </c>
      <c r="J9" s="253">
        <f t="shared" si="5"/>
        <v>4.451764687383915E-3</v>
      </c>
      <c r="K9" s="252">
        <v>4579</v>
      </c>
      <c r="L9" s="260">
        <f t="shared" si="6"/>
        <v>1.021633554083885</v>
      </c>
      <c r="M9" s="259">
        <f t="shared" si="7"/>
        <v>2314</v>
      </c>
      <c r="N9" s="258">
        <f t="shared" si="8"/>
        <v>8.5924613770831416E-3</v>
      </c>
      <c r="O9" s="252">
        <v>3106</v>
      </c>
      <c r="P9" s="260">
        <f t="shared" si="9"/>
        <v>-0.32168595763267094</v>
      </c>
      <c r="Q9" s="259">
        <f t="shared" si="10"/>
        <v>-1473</v>
      </c>
      <c r="R9" s="260">
        <f t="shared" si="1"/>
        <v>-0.23270750988142297</v>
      </c>
      <c r="S9" s="259">
        <f t="shared" si="2"/>
        <v>-942</v>
      </c>
      <c r="T9" s="258">
        <f t="shared" si="11"/>
        <v>5.6518455841544522E-3</v>
      </c>
      <c r="V9" s="29"/>
      <c r="W9" s="79"/>
      <c r="AE9" s="1"/>
    </row>
    <row r="10" spans="1:31" s="4" customFormat="1" x14ac:dyDescent="0.25">
      <c r="B10" s="235" t="s">
        <v>48</v>
      </c>
      <c r="C10" s="252">
        <v>246140</v>
      </c>
      <c r="D10" s="252">
        <v>65110</v>
      </c>
      <c r="E10" s="252">
        <v>95314</v>
      </c>
      <c r="F10" s="258">
        <f t="shared" si="0"/>
        <v>0.29641585420845579</v>
      </c>
      <c r="G10" s="252">
        <v>211099</v>
      </c>
      <c r="H10" s="260">
        <f t="shared" si="3"/>
        <v>1.2147743248630842</v>
      </c>
      <c r="I10" s="259">
        <f t="shared" si="4"/>
        <v>115785</v>
      </c>
      <c r="J10" s="258">
        <f t="shared" si="5"/>
        <v>0.41490643432320401</v>
      </c>
      <c r="K10" s="252">
        <v>221702</v>
      </c>
      <c r="L10" s="260">
        <f t="shared" si="6"/>
        <v>5.0227618321261547E-2</v>
      </c>
      <c r="M10" s="259">
        <f t="shared" si="7"/>
        <v>10603</v>
      </c>
      <c r="N10" s="258">
        <f t="shared" si="8"/>
        <v>0.41602224770082696</v>
      </c>
      <c r="O10" s="252">
        <v>242379</v>
      </c>
      <c r="P10" s="260">
        <f t="shared" si="9"/>
        <v>9.3264832973992018E-2</v>
      </c>
      <c r="Q10" s="259">
        <f t="shared" si="10"/>
        <v>20677</v>
      </c>
      <c r="R10" s="260">
        <f t="shared" si="1"/>
        <v>-1.5279921995612233E-2</v>
      </c>
      <c r="S10" s="259">
        <f t="shared" si="2"/>
        <v>-3761</v>
      </c>
      <c r="T10" s="258">
        <f>O10/$O$6</f>
        <v>0.44104593716734447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15969</v>
      </c>
      <c r="D11" s="252">
        <v>24100</v>
      </c>
      <c r="E11" s="252">
        <v>17469</v>
      </c>
      <c r="F11" s="253">
        <f t="shared" si="0"/>
        <v>5.4326631524933527E-2</v>
      </c>
      <c r="G11" s="252">
        <v>27158</v>
      </c>
      <c r="H11" s="264">
        <f t="shared" si="3"/>
        <v>0.55463964737535054</v>
      </c>
      <c r="I11" s="255">
        <f t="shared" si="4"/>
        <v>9689</v>
      </c>
      <c r="J11" s="253">
        <f t="shared" si="5"/>
        <v>5.3377936150098178E-2</v>
      </c>
      <c r="K11" s="252">
        <v>31028</v>
      </c>
      <c r="L11" s="260">
        <f t="shared" si="6"/>
        <v>0.14249944767655931</v>
      </c>
      <c r="M11" s="259">
        <f t="shared" si="7"/>
        <v>3870</v>
      </c>
      <c r="N11" s="258">
        <f t="shared" si="8"/>
        <v>5.8223824330232744E-2</v>
      </c>
      <c r="O11" s="252">
        <v>29568</v>
      </c>
      <c r="P11" s="260">
        <f t="shared" si="9"/>
        <v>-4.7054273559365756E-2</v>
      </c>
      <c r="Q11" s="259">
        <f t="shared" si="10"/>
        <v>-1460</v>
      </c>
      <c r="R11" s="260">
        <f t="shared" si="1"/>
        <v>0.85158745068570352</v>
      </c>
      <c r="S11" s="259">
        <f t="shared" si="2"/>
        <v>13599</v>
      </c>
      <c r="T11" s="258">
        <f t="shared" si="11"/>
        <v>5.3803531948576573E-2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48482</v>
      </c>
      <c r="D12" s="252">
        <v>23563</v>
      </c>
      <c r="E12" s="252">
        <v>39979</v>
      </c>
      <c r="F12" s="258">
        <f t="shared" si="0"/>
        <v>0.12433020789600535</v>
      </c>
      <c r="G12" s="252">
        <v>53100</v>
      </c>
      <c r="H12" s="260">
        <f t="shared" si="3"/>
        <v>0.32819730358438171</v>
      </c>
      <c r="I12" s="259">
        <f t="shared" si="4"/>
        <v>13121</v>
      </c>
      <c r="J12" s="258">
        <f t="shared" si="5"/>
        <v>0.10436587412807324</v>
      </c>
      <c r="K12" s="252">
        <v>66570</v>
      </c>
      <c r="L12" s="260">
        <f t="shared" si="6"/>
        <v>0.25367231638418075</v>
      </c>
      <c r="M12" s="259">
        <f t="shared" si="7"/>
        <v>13470</v>
      </c>
      <c r="N12" s="258">
        <f t="shared" si="8"/>
        <v>0.12491813799354111</v>
      </c>
      <c r="O12" s="252">
        <v>66129</v>
      </c>
      <c r="P12" s="260">
        <f t="shared" si="9"/>
        <v>-6.6246056782334195E-3</v>
      </c>
      <c r="Q12" s="259">
        <f t="shared" si="10"/>
        <v>-441</v>
      </c>
      <c r="R12" s="260">
        <f t="shared" si="1"/>
        <v>0.36399075945711812</v>
      </c>
      <c r="S12" s="259">
        <f t="shared" si="2"/>
        <v>17647</v>
      </c>
      <c r="T12" s="258">
        <f t="shared" si="11"/>
        <v>0.12033190490487758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14821</v>
      </c>
      <c r="D13" s="252">
        <v>5893</v>
      </c>
      <c r="E13" s="252">
        <v>7874</v>
      </c>
      <c r="F13" s="253">
        <f t="shared" si="0"/>
        <v>2.44872572343767E-2</v>
      </c>
      <c r="G13" s="252">
        <v>14379</v>
      </c>
      <c r="H13" s="264">
        <f t="shared" si="3"/>
        <v>0.82613665227330446</v>
      </c>
      <c r="I13" s="255">
        <f t="shared" si="4"/>
        <v>6505</v>
      </c>
      <c r="J13" s="253">
        <f t="shared" si="5"/>
        <v>2.8261335293551133E-2</v>
      </c>
      <c r="K13" s="252">
        <v>22489</v>
      </c>
      <c r="L13" s="260">
        <f t="shared" si="6"/>
        <v>0.56401696919118161</v>
      </c>
      <c r="M13" s="259">
        <f t="shared" si="7"/>
        <v>8110</v>
      </c>
      <c r="N13" s="258">
        <f t="shared" si="8"/>
        <v>4.2200450733614933E-2</v>
      </c>
      <c r="O13" s="252">
        <v>20148</v>
      </c>
      <c r="P13" s="260">
        <f t="shared" si="9"/>
        <v>-0.10409533549735428</v>
      </c>
      <c r="Q13" s="259">
        <f t="shared" si="10"/>
        <v>-2341</v>
      </c>
      <c r="R13" s="260">
        <f t="shared" si="1"/>
        <v>0.35942244113082777</v>
      </c>
      <c r="S13" s="259">
        <f t="shared" si="2"/>
        <v>5327</v>
      </c>
      <c r="T13" s="258">
        <f t="shared" si="11"/>
        <v>3.6662390479569831E-2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18416</v>
      </c>
      <c r="D14" s="252">
        <v>5089</v>
      </c>
      <c r="E14" s="252">
        <v>9999</v>
      </c>
      <c r="F14" s="258">
        <f t="shared" si="0"/>
        <v>3.109576899752764E-2</v>
      </c>
      <c r="G14" s="252">
        <v>7843</v>
      </c>
      <c r="H14" s="260">
        <f t="shared" si="3"/>
        <v>-0.21562156215621564</v>
      </c>
      <c r="I14" s="259">
        <f t="shared" si="4"/>
        <v>-2156</v>
      </c>
      <c r="J14" s="258">
        <f t="shared" si="5"/>
        <v>1.5415095118389423E-2</v>
      </c>
      <c r="K14" s="252">
        <v>9698</v>
      </c>
      <c r="L14" s="260">
        <f t="shared" si="6"/>
        <v>0.23651663904118325</v>
      </c>
      <c r="M14" s="259">
        <f t="shared" si="7"/>
        <v>1855</v>
      </c>
      <c r="N14" s="258">
        <f t="shared" si="8"/>
        <v>1.819822896592101E-2</v>
      </c>
      <c r="O14" s="252">
        <v>8923</v>
      </c>
      <c r="P14" s="260">
        <f t="shared" si="9"/>
        <v>-7.9913384202928484E-2</v>
      </c>
      <c r="Q14" s="259">
        <f t="shared" si="10"/>
        <v>-775</v>
      </c>
      <c r="R14" s="260">
        <f t="shared" si="1"/>
        <v>-0.51547567332754129</v>
      </c>
      <c r="S14" s="259">
        <f t="shared" si="2"/>
        <v>-9493</v>
      </c>
      <c r="T14" s="258">
        <f t="shared" si="11"/>
        <v>1.6236773389378678E-2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16734</v>
      </c>
      <c r="D15" s="252">
        <v>12942</v>
      </c>
      <c r="E15" s="252">
        <v>3521</v>
      </c>
      <c r="F15" s="253">
        <f t="shared" si="0"/>
        <v>1.0949915255555037E-2</v>
      </c>
      <c r="G15" s="252">
        <v>7579</v>
      </c>
      <c r="H15" s="264">
        <f t="shared" si="3"/>
        <v>1.1525134904856573</v>
      </c>
      <c r="I15" s="255">
        <f t="shared" si="4"/>
        <v>4058</v>
      </c>
      <c r="J15" s="253">
        <f t="shared" si="5"/>
        <v>1.4896213936283749E-2</v>
      </c>
      <c r="K15" s="252">
        <v>12212</v>
      </c>
      <c r="L15" s="260">
        <f t="shared" si="6"/>
        <v>0.61129436601134723</v>
      </c>
      <c r="M15" s="259">
        <f t="shared" si="7"/>
        <v>4633</v>
      </c>
      <c r="N15" s="258">
        <f t="shared" si="8"/>
        <v>2.2915732329534685E-2</v>
      </c>
      <c r="O15" s="252">
        <v>19824</v>
      </c>
      <c r="P15" s="260">
        <f t="shared" si="9"/>
        <v>0.6233213232885686</v>
      </c>
      <c r="Q15" s="259">
        <f t="shared" si="10"/>
        <v>7612</v>
      </c>
      <c r="R15" s="260">
        <f t="shared" si="1"/>
        <v>0.18465399784869119</v>
      </c>
      <c r="S15" s="259">
        <f t="shared" si="2"/>
        <v>3090</v>
      </c>
      <c r="T15" s="258">
        <f t="shared" si="11"/>
        <v>3.6072822556432023E-2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18053</v>
      </c>
      <c r="D16" s="252">
        <f>D6-SUM(D7:D15)</f>
        <v>30869</v>
      </c>
      <c r="E16" s="252">
        <f>E6-SUM(E7:E15)</f>
        <v>6546</v>
      </c>
      <c r="F16" s="258">
        <f t="shared" si="0"/>
        <v>2.0357326118393432E-2</v>
      </c>
      <c r="G16" s="252">
        <f>G6-SUM(G7:G15)</f>
        <v>13718</v>
      </c>
      <c r="H16" s="260">
        <f t="shared" si="3"/>
        <v>1.0956309196455849</v>
      </c>
      <c r="I16" s="259">
        <f t="shared" si="4"/>
        <v>7172</v>
      </c>
      <c r="J16" s="258">
        <f t="shared" si="5"/>
        <v>2.6962166879263817E-2</v>
      </c>
      <c r="K16" s="252">
        <f>K6-SUM(K7:K15)</f>
        <v>13546</v>
      </c>
      <c r="L16" s="260">
        <f t="shared" si="6"/>
        <v>-1.2538270884968616E-2</v>
      </c>
      <c r="M16" s="259">
        <f t="shared" si="7"/>
        <v>-172</v>
      </c>
      <c r="N16" s="258">
        <f t="shared" si="8"/>
        <v>2.5418973971165808E-2</v>
      </c>
      <c r="O16" s="252">
        <f>O6-SUM(O7:O15)</f>
        <v>15765</v>
      </c>
      <c r="P16" s="260">
        <f t="shared" si="9"/>
        <v>0.16381219548206105</v>
      </c>
      <c r="Q16" s="259">
        <f t="shared" si="10"/>
        <v>2219</v>
      </c>
      <c r="R16" s="260">
        <f t="shared" si="1"/>
        <v>-0.12673793829280455</v>
      </c>
      <c r="S16" s="259">
        <f t="shared" si="2"/>
        <v>-2288</v>
      </c>
      <c r="T16" s="258">
        <f t="shared" si="11"/>
        <v>2.8686846630455551E-2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7" t="s">
        <v>187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85" t="s">
        <v>185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632407</v>
      </c>
      <c r="D136" s="228">
        <v>248294</v>
      </c>
      <c r="E136" s="228">
        <v>384253</v>
      </c>
      <c r="F136" s="228">
        <v>593573</v>
      </c>
      <c r="G136" s="229">
        <f>F136/E136-1</f>
        <v>0.54474525898301374</v>
      </c>
      <c r="H136" s="228">
        <f>F136-E136</f>
        <v>209320</v>
      </c>
      <c r="I136" s="229">
        <f>F136/F$136</f>
        <v>1</v>
      </c>
      <c r="J136" s="228">
        <v>612478</v>
      </c>
      <c r="K136" s="229">
        <f>H136/H$136</f>
        <v>1</v>
      </c>
      <c r="L136" s="229">
        <f>J136/F136-1</f>
        <v>3.1849494501939857E-2</v>
      </c>
      <c r="M136" s="228">
        <f>J136-F136</f>
        <v>18905</v>
      </c>
      <c r="N136" s="229">
        <f>J136/C136-1</f>
        <v>-3.1512933917556274E-2</v>
      </c>
      <c r="O136" s="228">
        <f>J136-C136</f>
        <v>-19929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109920</v>
      </c>
      <c r="D137" s="252">
        <v>49521</v>
      </c>
      <c r="E137" s="252">
        <v>120918</v>
      </c>
      <c r="F137" s="252">
        <v>120397</v>
      </c>
      <c r="G137" s="258">
        <f t="shared" ref="G137:G146" si="12">F137/E137-1</f>
        <v>-4.3087050728592979E-3</v>
      </c>
      <c r="H137" s="265">
        <f t="shared" ref="H137:H146" si="13">F137-E137</f>
        <v>-521</v>
      </c>
      <c r="I137" s="260">
        <f t="shared" ref="I137:K146" si="14">F137/F$136</f>
        <v>0.20283436072732419</v>
      </c>
      <c r="J137" s="252">
        <v>106138</v>
      </c>
      <c r="K137" s="260">
        <f t="shared" si="14"/>
        <v>-2.4890120389833748E-3</v>
      </c>
      <c r="L137" s="260">
        <f t="shared" ref="L137:L146" si="15">J137/F137-1</f>
        <v>-0.11843318355108512</v>
      </c>
      <c r="M137" s="259">
        <f t="shared" ref="M137:M146" si="16">J137-F137</f>
        <v>-14259</v>
      </c>
      <c r="N137" s="258">
        <f t="shared" ref="N137:N145" si="17">J137/C137-1</f>
        <v>-3.4406841339155725E-2</v>
      </c>
      <c r="O137" s="252">
        <f t="shared" ref="O137:O146" si="18">J137-C137</f>
        <v>-3782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76491</v>
      </c>
      <c r="D138" s="252">
        <v>26848</v>
      </c>
      <c r="E138" s="252">
        <v>39986</v>
      </c>
      <c r="F138" s="252">
        <v>75857</v>
      </c>
      <c r="G138" s="258">
        <f t="shared" si="12"/>
        <v>0.89708898114340019</v>
      </c>
      <c r="H138" s="265">
        <f t="shared" si="13"/>
        <v>35871</v>
      </c>
      <c r="I138" s="260">
        <f t="shared" si="14"/>
        <v>0.12779725492904831</v>
      </c>
      <c r="J138" s="252">
        <v>67064</v>
      </c>
      <c r="K138" s="260">
        <f t="shared" si="14"/>
        <v>0.17136919549015861</v>
      </c>
      <c r="L138" s="260">
        <f t="shared" si="15"/>
        <v>-0.1159154725338466</v>
      </c>
      <c r="M138" s="259">
        <f t="shared" si="16"/>
        <v>-8793</v>
      </c>
      <c r="N138" s="258">
        <f t="shared" si="17"/>
        <v>-0.12324325737668484</v>
      </c>
      <c r="O138" s="252">
        <f t="shared" si="18"/>
        <v>-9427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4565</v>
      </c>
      <c r="D139" s="252">
        <v>681</v>
      </c>
      <c r="E139" s="252">
        <v>2535</v>
      </c>
      <c r="F139" s="252">
        <v>3247</v>
      </c>
      <c r="G139" s="258">
        <f t="shared" si="12"/>
        <v>0.28086785009861925</v>
      </c>
      <c r="H139" s="266">
        <f t="shared" si="13"/>
        <v>712</v>
      </c>
      <c r="I139" s="264">
        <f t="shared" si="14"/>
        <v>5.4702622929277446E-3</v>
      </c>
      <c r="J139" s="252">
        <v>5439</v>
      </c>
      <c r="K139" s="264">
        <f t="shared" si="14"/>
        <v>3.4014905407987769E-3</v>
      </c>
      <c r="L139" s="260">
        <f t="shared" si="15"/>
        <v>0.67508469356328926</v>
      </c>
      <c r="M139" s="259">
        <f t="shared" si="16"/>
        <v>2192</v>
      </c>
      <c r="N139" s="258">
        <f t="shared" si="17"/>
        <v>0.1914567360350492</v>
      </c>
      <c r="O139" s="252">
        <f t="shared" si="18"/>
        <v>874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284219</v>
      </c>
      <c r="D140" s="252">
        <v>74813</v>
      </c>
      <c r="E140" s="252">
        <v>114704</v>
      </c>
      <c r="F140" s="252">
        <v>244952</v>
      </c>
      <c r="G140" s="258">
        <f t="shared" si="12"/>
        <v>1.1355140186915889</v>
      </c>
      <c r="H140" s="265">
        <f t="shared" si="13"/>
        <v>130248</v>
      </c>
      <c r="I140" s="260">
        <f t="shared" si="14"/>
        <v>0.4126737570610523</v>
      </c>
      <c r="J140" s="252">
        <v>249820</v>
      </c>
      <c r="K140" s="260">
        <f t="shared" si="14"/>
        <v>0.62224345499713363</v>
      </c>
      <c r="L140" s="260">
        <f t="shared" si="15"/>
        <v>1.987328129592747E-2</v>
      </c>
      <c r="M140" s="259">
        <f t="shared" si="16"/>
        <v>4868</v>
      </c>
      <c r="N140" s="258">
        <f t="shared" si="17"/>
        <v>-0.12102991003416375</v>
      </c>
      <c r="O140" s="252">
        <f t="shared" si="18"/>
        <v>-34399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19123</v>
      </c>
      <c r="D141" s="252">
        <v>25621</v>
      </c>
      <c r="E141" s="252">
        <v>20278</v>
      </c>
      <c r="F141" s="252">
        <v>32271</v>
      </c>
      <c r="G141" s="258">
        <f t="shared" si="12"/>
        <v>0.59142913502317773</v>
      </c>
      <c r="H141" s="266">
        <f t="shared" si="13"/>
        <v>11993</v>
      </c>
      <c r="I141" s="264">
        <f t="shared" si="14"/>
        <v>5.4367365092414917E-2</v>
      </c>
      <c r="J141" s="252">
        <v>36164</v>
      </c>
      <c r="K141" s="264">
        <f t="shared" si="14"/>
        <v>5.7295050640168162E-2</v>
      </c>
      <c r="L141" s="260">
        <f t="shared" si="15"/>
        <v>0.12063462551516846</v>
      </c>
      <c r="M141" s="259">
        <f t="shared" si="16"/>
        <v>3893</v>
      </c>
      <c r="N141" s="258">
        <f t="shared" si="17"/>
        <v>0.89112586937196037</v>
      </c>
      <c r="O141" s="252">
        <f t="shared" si="18"/>
        <v>17041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59066</v>
      </c>
      <c r="D142" s="252">
        <v>33780</v>
      </c>
      <c r="E142" s="252">
        <v>51310</v>
      </c>
      <c r="F142" s="252">
        <v>65021</v>
      </c>
      <c r="G142" s="258">
        <f t="shared" si="12"/>
        <v>0.26721886571818354</v>
      </c>
      <c r="H142" s="265">
        <f t="shared" si="13"/>
        <v>13711</v>
      </c>
      <c r="I142" s="260">
        <f t="shared" si="14"/>
        <v>0.10954170759114717</v>
      </c>
      <c r="J142" s="252">
        <v>80309</v>
      </c>
      <c r="K142" s="260">
        <f t="shared" si="14"/>
        <v>6.5502579782151724E-2</v>
      </c>
      <c r="L142" s="260">
        <f t="shared" si="15"/>
        <v>0.23512403684963323</v>
      </c>
      <c r="M142" s="259">
        <f t="shared" si="16"/>
        <v>15288</v>
      </c>
      <c r="N142" s="258">
        <f t="shared" si="17"/>
        <v>0.3596485287644331</v>
      </c>
      <c r="O142" s="252">
        <f t="shared" si="18"/>
        <v>21243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17966</v>
      </c>
      <c r="D143" s="252">
        <v>7339</v>
      </c>
      <c r="E143" s="252">
        <v>10731</v>
      </c>
      <c r="F143" s="252">
        <v>17520</v>
      </c>
      <c r="G143" s="258">
        <f t="shared" si="12"/>
        <v>0.63265306122448983</v>
      </c>
      <c r="H143" s="266">
        <f t="shared" si="13"/>
        <v>6789</v>
      </c>
      <c r="I143" s="264">
        <f t="shared" si="14"/>
        <v>2.951616734588669E-2</v>
      </c>
      <c r="J143" s="252">
        <v>25698</v>
      </c>
      <c r="K143" s="264">
        <f t="shared" si="14"/>
        <v>3.243359449646474E-2</v>
      </c>
      <c r="L143" s="260">
        <f t="shared" si="15"/>
        <v>0.46678082191780823</v>
      </c>
      <c r="M143" s="259">
        <f t="shared" si="16"/>
        <v>8178</v>
      </c>
      <c r="N143" s="258">
        <f t="shared" si="17"/>
        <v>0.43036847378381382</v>
      </c>
      <c r="O143" s="252">
        <f t="shared" si="18"/>
        <v>7732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20687</v>
      </c>
      <c r="D144" s="252">
        <v>6781</v>
      </c>
      <c r="E144" s="252">
        <v>11021</v>
      </c>
      <c r="F144" s="252">
        <v>9118</v>
      </c>
      <c r="G144" s="258">
        <f t="shared" si="12"/>
        <v>-0.17267035659196084</v>
      </c>
      <c r="H144" s="265">
        <f t="shared" si="13"/>
        <v>-1903</v>
      </c>
      <c r="I144" s="260">
        <f t="shared" si="14"/>
        <v>1.536121083674628E-2</v>
      </c>
      <c r="J144" s="252">
        <v>11280</v>
      </c>
      <c r="K144" s="260">
        <f t="shared" si="14"/>
        <v>-9.0913433976686411E-3</v>
      </c>
      <c r="L144" s="260">
        <f t="shared" si="15"/>
        <v>0.23711340206185572</v>
      </c>
      <c r="M144" s="259">
        <f t="shared" si="16"/>
        <v>2162</v>
      </c>
      <c r="N144" s="258">
        <f t="shared" si="17"/>
        <v>-0.45473002368637305</v>
      </c>
      <c r="O144" s="252">
        <f t="shared" si="18"/>
        <v>-9407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19152</v>
      </c>
      <c r="D145" s="252">
        <v>15343</v>
      </c>
      <c r="E145" s="252">
        <v>4744</v>
      </c>
      <c r="F145" s="252">
        <v>9037</v>
      </c>
      <c r="G145" s="258">
        <f t="shared" si="12"/>
        <v>0.9049325463743676</v>
      </c>
      <c r="H145" s="266">
        <f t="shared" si="13"/>
        <v>4293</v>
      </c>
      <c r="I145" s="264">
        <f t="shared" si="14"/>
        <v>1.5224749104153995E-2</v>
      </c>
      <c r="J145" s="252">
        <v>15069</v>
      </c>
      <c r="K145" s="264">
        <f t="shared" si="14"/>
        <v>2.0509268106248806E-2</v>
      </c>
      <c r="L145" s="260">
        <f t="shared" si="15"/>
        <v>0.66747814540223516</v>
      </c>
      <c r="M145" s="259">
        <f t="shared" si="16"/>
        <v>6032</v>
      </c>
      <c r="N145" s="258">
        <f t="shared" si="17"/>
        <v>-0.21318922305764409</v>
      </c>
      <c r="O145" s="252">
        <f t="shared" si="18"/>
        <v>-4083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21218</v>
      </c>
      <c r="D146" s="252">
        <f>D136-SUM(D137:D145)</f>
        <v>7567</v>
      </c>
      <c r="E146" s="252">
        <f>E136-SUM(E137:E145)</f>
        <v>8026</v>
      </c>
      <c r="F146" s="252">
        <f>F136-SUM(F137:F145)</f>
        <v>16153</v>
      </c>
      <c r="G146" s="258">
        <f t="shared" si="12"/>
        <v>1.012584101669574</v>
      </c>
      <c r="H146" s="265">
        <f t="shared" si="13"/>
        <v>8127</v>
      </c>
      <c r="I146" s="260">
        <f t="shared" si="14"/>
        <v>2.7213165019298383E-2</v>
      </c>
      <c r="J146" s="252">
        <f>J136-SUM(J137:J145)</f>
        <v>15497</v>
      </c>
      <c r="K146" s="260">
        <f t="shared" si="14"/>
        <v>3.8825721383527613E-2</v>
      </c>
      <c r="L146" s="260">
        <f t="shared" si="15"/>
        <v>-4.0611651086485456E-2</v>
      </c>
      <c r="M146" s="259">
        <f t="shared" si="16"/>
        <v>-656</v>
      </c>
      <c r="N146" s="258">
        <f>J146/C146-1</f>
        <v>-0.26962955980771042</v>
      </c>
      <c r="O146" s="252">
        <f t="shared" si="18"/>
        <v>-5721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7D0E8-1DB1-4FF2-B74C-9D4CC9D48EA0}">
  <sheetPr>
    <tabColor theme="4" tint="0.39997558519241921"/>
  </sheetPr>
  <dimension ref="A1:AE149"/>
  <sheetViews>
    <sheetView showGridLines="0" zoomScaleNormal="100" workbookViewId="0">
      <selection activeCell="K27" sqref="K27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23"/>
      <c r="H1" s="223"/>
      <c r="I1" s="223"/>
      <c r="K1" s="223"/>
    </row>
    <row r="3" spans="1:31" s="4" customFormat="1" ht="25.5" customHeight="1" thickBot="1" x14ac:dyDescent="0.3">
      <c r="B3" s="62" t="s">
        <v>29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AE3" s="1"/>
    </row>
    <row r="4" spans="1:31" s="4" customFormat="1" ht="6" customHeight="1" x14ac:dyDescent="0.25">
      <c r="AE4" s="1"/>
    </row>
    <row r="5" spans="1:31" s="4" customFormat="1" ht="45" x14ac:dyDescent="0.25">
      <c r="C5" s="241" t="s">
        <v>263</v>
      </c>
      <c r="D5" s="241" t="s">
        <v>264</v>
      </c>
      <c r="E5" s="241" t="s">
        <v>270</v>
      </c>
      <c r="F5" s="242" t="str">
        <f>CONCATENATE("%/s total Tenerife ",RIGHT(E5,4))</f>
        <v>%/s total Tenerife 2021</v>
      </c>
      <c r="G5" s="241" t="s">
        <v>265</v>
      </c>
      <c r="H5" s="242" t="str">
        <f>CONCATENATE("var. ",RIGHT(G5,2),"/",RIGHT(E5,2))</f>
        <v>var. 22/21</v>
      </c>
      <c r="I5" s="242" t="str">
        <f>CONCATENATE("dif. ",RIGHT(G5,2),"/",RIGHT(E5,2))</f>
        <v>dif. 22/21</v>
      </c>
      <c r="J5" s="242" t="str">
        <f>CONCATENATE("%/s total Tenerife ",RIGHT(G5,4))</f>
        <v>%/s total Tenerife 2022</v>
      </c>
      <c r="K5" s="241" t="s">
        <v>266</v>
      </c>
      <c r="L5" s="242" t="str">
        <f>CONCATENATE("var. ",RIGHT(K5,2),"/",RIGHT(G5,2))</f>
        <v>var. 23/22</v>
      </c>
      <c r="M5" s="242" t="str">
        <f>CONCATENATE("dif. ",RIGHT(K5,2),"/",RIGHT(G5,2))</f>
        <v>dif. 23/22</v>
      </c>
      <c r="N5" s="242" t="str">
        <f>CONCATENATE("%/s total Tenerife ",RIGHT(K5,4))</f>
        <v>%/s total Tenerife 2023</v>
      </c>
      <c r="O5" s="241" t="s">
        <v>267</v>
      </c>
      <c r="P5" s="242" t="str">
        <f>CONCATENATE("var. ",RIGHT(O5,2),"/",RIGHT(K5,2))</f>
        <v>var. 24/23</v>
      </c>
      <c r="Q5" s="242" t="str">
        <f>CONCATENATE("dif. ",RIGHT(O5,2),"/",RIGHT(K5,2))</f>
        <v>dif. 24/23</v>
      </c>
      <c r="R5" s="242" t="str">
        <f>CONCATENATE("var. ",RIGHT(O5,2),"/",RIGHT(C5,2))</f>
        <v>var. 24/19</v>
      </c>
      <c r="S5" s="242" t="str">
        <f>CONCATENATE("dif. ",RIGHT(O5,2),"/",RIGHT(C5,2))</f>
        <v>dif. 24/19</v>
      </c>
      <c r="T5" s="242" t="str">
        <f>CONCATENATE("%/s total Tenerife ",RIGHT(O5,4))</f>
        <v>%/s total Tenerife 2024</v>
      </c>
      <c r="AE5" s="1"/>
    </row>
    <row r="6" spans="1:31" ht="18.75" x14ac:dyDescent="0.3">
      <c r="A6" s="4"/>
      <c r="B6" s="224" t="s">
        <v>204</v>
      </c>
      <c r="C6" s="243">
        <v>363873</v>
      </c>
      <c r="D6" s="243">
        <v>179710</v>
      </c>
      <c r="E6" s="243">
        <v>365080</v>
      </c>
      <c r="F6" s="244">
        <f>E6/$E$6</f>
        <v>1</v>
      </c>
      <c r="G6" s="243">
        <v>374364</v>
      </c>
      <c r="H6" s="244">
        <f>G6/E6-1</f>
        <v>2.5430042730360425E-2</v>
      </c>
      <c r="I6" s="243">
        <f>G6-E6</f>
        <v>9284</v>
      </c>
      <c r="J6" s="244">
        <f>G6/$G$6</f>
        <v>1</v>
      </c>
      <c r="K6" s="243">
        <v>380988</v>
      </c>
      <c r="L6" s="244">
        <f>K6/G6-1</f>
        <v>1.7694009039330716E-2</v>
      </c>
      <c r="M6" s="243">
        <f>K6-G6</f>
        <v>6624</v>
      </c>
      <c r="N6" s="244">
        <f>K6/$K$6</f>
        <v>1</v>
      </c>
      <c r="O6" s="243">
        <v>371208</v>
      </c>
      <c r="P6" s="244">
        <f>O6/K6-1</f>
        <v>-2.5670099845664485E-2</v>
      </c>
      <c r="Q6" s="243">
        <f>O6-K6</f>
        <v>-9780</v>
      </c>
      <c r="R6" s="244">
        <f>IFERROR(O6/C6-1,"-")</f>
        <v>2.015813209553885E-2</v>
      </c>
      <c r="S6" s="243">
        <f>O6-C6</f>
        <v>7335</v>
      </c>
      <c r="T6" s="244">
        <f>O6/$O$6</f>
        <v>1</v>
      </c>
      <c r="V6" s="29"/>
      <c r="W6" s="79"/>
      <c r="AE6" s="1" t="s">
        <v>177</v>
      </c>
    </row>
    <row r="7" spans="1:31" s="4" customFormat="1" x14ac:dyDescent="0.25">
      <c r="B7" s="235" t="s">
        <v>44</v>
      </c>
      <c r="C7" s="252">
        <v>102815</v>
      </c>
      <c r="D7" s="252">
        <v>52174</v>
      </c>
      <c r="E7" s="252">
        <v>117614</v>
      </c>
      <c r="F7" s="258">
        <f t="shared" ref="F7:F16" si="0">E7/$E$6</f>
        <v>0.32215952667908404</v>
      </c>
      <c r="G7" s="252">
        <v>78213</v>
      </c>
      <c r="H7" s="260">
        <f>G7/E7-1</f>
        <v>-0.33500263574064315</v>
      </c>
      <c r="I7" s="259">
        <f>G7-E7</f>
        <v>-39401</v>
      </c>
      <c r="J7" s="258">
        <f>G7/$G$6</f>
        <v>0.2089223322755393</v>
      </c>
      <c r="K7" s="252">
        <v>68547</v>
      </c>
      <c r="L7" s="260">
        <f>K7/G7-1</f>
        <v>-0.12358559318783324</v>
      </c>
      <c r="M7" s="259">
        <f>K7-G7</f>
        <v>-9666</v>
      </c>
      <c r="N7" s="258">
        <f>K7/$K$6</f>
        <v>0.17991905256858484</v>
      </c>
      <c r="O7" s="252">
        <v>54723</v>
      </c>
      <c r="P7" s="260">
        <f>O7/K7-1</f>
        <v>-0.20167184559499318</v>
      </c>
      <c r="Q7" s="259">
        <f>O7-K7</f>
        <v>-13824</v>
      </c>
      <c r="R7" s="260">
        <f t="shared" ref="R7:R16" si="1">IFERROR(O7/C7-1,"-")</f>
        <v>-0.46775275981131159</v>
      </c>
      <c r="S7" s="259">
        <f t="shared" ref="S7:S16" si="2">O7-C7</f>
        <v>-48092</v>
      </c>
      <c r="T7" s="258">
        <f>O7/$O$6</f>
        <v>0.14741869787289066</v>
      </c>
      <c r="V7" s="29"/>
      <c r="W7" s="79"/>
      <c r="AE7" s="1" t="s">
        <v>179</v>
      </c>
    </row>
    <row r="8" spans="1:31" s="4" customFormat="1" x14ac:dyDescent="0.25">
      <c r="B8" s="235" t="s">
        <v>45</v>
      </c>
      <c r="C8" s="252">
        <v>45528</v>
      </c>
      <c r="D8" s="252">
        <v>20552</v>
      </c>
      <c r="E8" s="252">
        <v>38712</v>
      </c>
      <c r="F8" s="258">
        <f t="shared" si="0"/>
        <v>0.10603703297907308</v>
      </c>
      <c r="G8" s="252">
        <v>44470</v>
      </c>
      <c r="H8" s="260">
        <f t="shared" ref="H8:H16" si="3">G8/E8-1</f>
        <v>0.14873940896879523</v>
      </c>
      <c r="I8" s="259">
        <f t="shared" ref="I8:I16" si="4">G8-E8</f>
        <v>5758</v>
      </c>
      <c r="J8" s="258">
        <f t="shared" ref="J8:J16" si="5">G8/$G$6</f>
        <v>0.11878813133741492</v>
      </c>
      <c r="K8" s="252">
        <v>46357</v>
      </c>
      <c r="L8" s="260">
        <f t="shared" ref="L8:L16" si="6">K8/G8-1</f>
        <v>4.2433100966944082E-2</v>
      </c>
      <c r="M8" s="259">
        <f t="shared" ref="M8:M16" si="7">K8-G8</f>
        <v>1887</v>
      </c>
      <c r="N8" s="258">
        <f t="shared" ref="N8:N16" si="8">K8/$K$6</f>
        <v>0.12167574831753231</v>
      </c>
      <c r="O8" s="252">
        <v>45451</v>
      </c>
      <c r="P8" s="260">
        <f t="shared" ref="P8:P16" si="9">O8/K8-1</f>
        <v>-1.9543973941368087E-2</v>
      </c>
      <c r="Q8" s="259">
        <f t="shared" ref="Q8:Q16" si="10">O8-K8</f>
        <v>-906</v>
      </c>
      <c r="R8" s="260">
        <f t="shared" si="1"/>
        <v>-1.691266912669076E-3</v>
      </c>
      <c r="S8" s="259">
        <f t="shared" si="2"/>
        <v>-77</v>
      </c>
      <c r="T8" s="258">
        <f t="shared" ref="T8:T16" si="11">O8/$O$6</f>
        <v>0.12244078791405358</v>
      </c>
      <c r="V8" s="29"/>
      <c r="W8" s="79"/>
      <c r="AE8" s="1"/>
    </row>
    <row r="9" spans="1:31" s="4" customFormat="1" x14ac:dyDescent="0.25">
      <c r="B9" s="235" t="s">
        <v>46</v>
      </c>
      <c r="C9" s="252">
        <v>5254</v>
      </c>
      <c r="D9" s="252">
        <v>1592</v>
      </c>
      <c r="E9" s="252">
        <v>2335</v>
      </c>
      <c r="F9" s="253">
        <f t="shared" si="0"/>
        <v>6.3958584419853181E-3</v>
      </c>
      <c r="G9" s="252">
        <v>2591</v>
      </c>
      <c r="H9" s="264">
        <f t="shared" si="3"/>
        <v>0.10963597430406846</v>
      </c>
      <c r="I9" s="255">
        <f t="shared" si="4"/>
        <v>256</v>
      </c>
      <c r="J9" s="253">
        <f t="shared" si="5"/>
        <v>6.9210714705473814E-3</v>
      </c>
      <c r="K9" s="252">
        <v>12921</v>
      </c>
      <c r="L9" s="260">
        <f t="shared" si="6"/>
        <v>3.9868776534156698</v>
      </c>
      <c r="M9" s="259">
        <f t="shared" si="7"/>
        <v>10330</v>
      </c>
      <c r="N9" s="258">
        <f t="shared" si="8"/>
        <v>3.3914453998551135E-2</v>
      </c>
      <c r="O9" s="252">
        <v>6705</v>
      </c>
      <c r="P9" s="260">
        <f t="shared" si="9"/>
        <v>-0.48107731599721382</v>
      </c>
      <c r="Q9" s="259">
        <f t="shared" si="10"/>
        <v>-6216</v>
      </c>
      <c r="R9" s="260">
        <f t="shared" si="1"/>
        <v>0.27617053673391712</v>
      </c>
      <c r="S9" s="259">
        <f t="shared" si="2"/>
        <v>1451</v>
      </c>
      <c r="T9" s="258">
        <f t="shared" si="11"/>
        <v>1.8062649511863968E-2</v>
      </c>
      <c r="V9" s="29"/>
      <c r="W9" s="79"/>
      <c r="AE9" s="1"/>
    </row>
    <row r="10" spans="1:31" s="4" customFormat="1" x14ac:dyDescent="0.25">
      <c r="B10" s="235" t="s">
        <v>48</v>
      </c>
      <c r="C10" s="252">
        <v>62661</v>
      </c>
      <c r="D10" s="252">
        <v>20676</v>
      </c>
      <c r="E10" s="252">
        <v>56045</v>
      </c>
      <c r="F10" s="258">
        <f t="shared" si="0"/>
        <v>0.15351429823600307</v>
      </c>
      <c r="G10" s="252">
        <v>86680</v>
      </c>
      <c r="H10" s="260">
        <f t="shared" si="3"/>
        <v>0.54661432777232588</v>
      </c>
      <c r="I10" s="259">
        <f t="shared" si="4"/>
        <v>30635</v>
      </c>
      <c r="J10" s="258">
        <f t="shared" si="5"/>
        <v>0.23153935741684564</v>
      </c>
      <c r="K10" s="252">
        <v>82735</v>
      </c>
      <c r="L10" s="260">
        <f t="shared" si="6"/>
        <v>-4.5512228887863437E-2</v>
      </c>
      <c r="M10" s="259">
        <f t="shared" si="7"/>
        <v>-3945</v>
      </c>
      <c r="N10" s="258">
        <f t="shared" si="8"/>
        <v>0.21715907062689638</v>
      </c>
      <c r="O10" s="252">
        <v>94416</v>
      </c>
      <c r="P10" s="260">
        <f t="shared" si="9"/>
        <v>0.14118571342237263</v>
      </c>
      <c r="Q10" s="259">
        <f t="shared" si="10"/>
        <v>11681</v>
      </c>
      <c r="R10" s="260">
        <f t="shared" si="1"/>
        <v>0.50677454876238803</v>
      </c>
      <c r="S10" s="259">
        <f t="shared" si="2"/>
        <v>31755</v>
      </c>
      <c r="T10" s="258">
        <f>O10/$O$6</f>
        <v>0.25434796663865</v>
      </c>
      <c r="V10" s="29"/>
      <c r="W10" s="79"/>
      <c r="AE10" s="1"/>
    </row>
    <row r="11" spans="1:31" s="4" customFormat="1" x14ac:dyDescent="0.25">
      <c r="B11" s="235" t="s">
        <v>50</v>
      </c>
      <c r="C11" s="252">
        <v>10469</v>
      </c>
      <c r="D11" s="252">
        <v>2599</v>
      </c>
      <c r="E11" s="252">
        <v>22225</v>
      </c>
      <c r="F11" s="253">
        <f t="shared" si="0"/>
        <v>6.0877068039881667E-2</v>
      </c>
      <c r="G11" s="252">
        <v>14941</v>
      </c>
      <c r="H11" s="264">
        <f t="shared" si="3"/>
        <v>-0.32773903262092241</v>
      </c>
      <c r="I11" s="255">
        <f t="shared" si="4"/>
        <v>-7284</v>
      </c>
      <c r="J11" s="253">
        <f t="shared" si="5"/>
        <v>3.991035462811595E-2</v>
      </c>
      <c r="K11" s="252">
        <v>18268</v>
      </c>
      <c r="L11" s="260">
        <f t="shared" si="6"/>
        <v>0.22267585837628001</v>
      </c>
      <c r="M11" s="259">
        <f t="shared" si="7"/>
        <v>3327</v>
      </c>
      <c r="N11" s="258">
        <f t="shared" si="8"/>
        <v>4.7949016766932293E-2</v>
      </c>
      <c r="O11" s="252">
        <v>14687</v>
      </c>
      <c r="P11" s="260">
        <f t="shared" si="9"/>
        <v>-0.19602583753010727</v>
      </c>
      <c r="Q11" s="259">
        <f t="shared" si="10"/>
        <v>-3581</v>
      </c>
      <c r="R11" s="260">
        <f t="shared" si="1"/>
        <v>0.40290381125226871</v>
      </c>
      <c r="S11" s="259">
        <f t="shared" si="2"/>
        <v>4218</v>
      </c>
      <c r="T11" s="258">
        <f t="shared" si="11"/>
        <v>3.9565418848731708E-2</v>
      </c>
      <c r="V11" s="29"/>
      <c r="W11" s="79"/>
      <c r="AE11" s="1"/>
    </row>
    <row r="12" spans="1:31" s="4" customFormat="1" x14ac:dyDescent="0.25">
      <c r="B12" s="235" t="s">
        <v>51</v>
      </c>
      <c r="C12" s="252">
        <v>49932</v>
      </c>
      <c r="D12" s="252">
        <v>19485</v>
      </c>
      <c r="E12" s="252">
        <v>41503</v>
      </c>
      <c r="F12" s="258">
        <f t="shared" si="0"/>
        <v>0.11368193272707351</v>
      </c>
      <c r="G12" s="252">
        <v>57305</v>
      </c>
      <c r="H12" s="260">
        <f t="shared" si="3"/>
        <v>0.38074356070645488</v>
      </c>
      <c r="I12" s="259">
        <f t="shared" si="4"/>
        <v>15802</v>
      </c>
      <c r="J12" s="258">
        <f t="shared" si="5"/>
        <v>0.15307294504813498</v>
      </c>
      <c r="K12" s="252">
        <v>55716</v>
      </c>
      <c r="L12" s="260">
        <f t="shared" si="6"/>
        <v>-2.7728819474740374E-2</v>
      </c>
      <c r="M12" s="259">
        <f t="shared" si="7"/>
        <v>-1589</v>
      </c>
      <c r="N12" s="258">
        <f t="shared" si="8"/>
        <v>0.14624082648272388</v>
      </c>
      <c r="O12" s="252">
        <v>62457</v>
      </c>
      <c r="P12" s="260">
        <f t="shared" si="9"/>
        <v>0.12098858496661635</v>
      </c>
      <c r="Q12" s="259">
        <f t="shared" si="10"/>
        <v>6741</v>
      </c>
      <c r="R12" s="260">
        <f t="shared" si="1"/>
        <v>0.25084114395577983</v>
      </c>
      <c r="S12" s="259">
        <f t="shared" si="2"/>
        <v>12525</v>
      </c>
      <c r="T12" s="258">
        <f t="shared" si="11"/>
        <v>0.16825337815995345</v>
      </c>
      <c r="V12" s="29"/>
      <c r="W12" s="79"/>
      <c r="AE12" s="1"/>
    </row>
    <row r="13" spans="1:31" s="4" customFormat="1" x14ac:dyDescent="0.25">
      <c r="B13" s="235" t="s">
        <v>49</v>
      </c>
      <c r="C13" s="252">
        <v>14577</v>
      </c>
      <c r="D13" s="252">
        <v>6489</v>
      </c>
      <c r="E13" s="252">
        <v>8211</v>
      </c>
      <c r="F13" s="253">
        <f t="shared" si="0"/>
        <v>2.2490960885285415E-2</v>
      </c>
      <c r="G13" s="252">
        <v>12915</v>
      </c>
      <c r="H13" s="264">
        <f t="shared" si="3"/>
        <v>0.57289002557544766</v>
      </c>
      <c r="I13" s="255">
        <f t="shared" si="4"/>
        <v>4704</v>
      </c>
      <c r="J13" s="253">
        <f t="shared" si="5"/>
        <v>3.449850947206462E-2</v>
      </c>
      <c r="K13" s="252">
        <v>10196</v>
      </c>
      <c r="L13" s="260">
        <f t="shared" si="6"/>
        <v>-0.21053039101819593</v>
      </c>
      <c r="M13" s="259">
        <f t="shared" si="7"/>
        <v>-2719</v>
      </c>
      <c r="N13" s="258">
        <f t="shared" si="8"/>
        <v>2.6761997753210073E-2</v>
      </c>
      <c r="O13" s="252">
        <v>9167</v>
      </c>
      <c r="P13" s="260">
        <f t="shared" si="9"/>
        <v>-0.10092193016869355</v>
      </c>
      <c r="Q13" s="259">
        <f t="shared" si="10"/>
        <v>-1029</v>
      </c>
      <c r="R13" s="260">
        <f t="shared" si="1"/>
        <v>-0.37113260616038968</v>
      </c>
      <c r="S13" s="259">
        <f t="shared" si="2"/>
        <v>-5410</v>
      </c>
      <c r="T13" s="258">
        <f t="shared" si="11"/>
        <v>2.469504967565354E-2</v>
      </c>
      <c r="V13" s="29"/>
      <c r="W13" s="79"/>
      <c r="AE13" s="1"/>
    </row>
    <row r="14" spans="1:31" s="4" customFormat="1" x14ac:dyDescent="0.25">
      <c r="B14" s="235" t="s">
        <v>52</v>
      </c>
      <c r="C14" s="252">
        <v>23016</v>
      </c>
      <c r="D14" s="252">
        <v>13319</v>
      </c>
      <c r="E14" s="252">
        <v>31931</v>
      </c>
      <c r="F14" s="258">
        <f t="shared" si="0"/>
        <v>8.7463021803440344E-2</v>
      </c>
      <c r="G14" s="252">
        <v>18308</v>
      </c>
      <c r="H14" s="260">
        <f t="shared" si="3"/>
        <v>-0.42663868967461083</v>
      </c>
      <c r="I14" s="259">
        <f t="shared" si="4"/>
        <v>-13623</v>
      </c>
      <c r="J14" s="258">
        <f t="shared" si="5"/>
        <v>4.8904274983705698E-2</v>
      </c>
      <c r="K14" s="252">
        <v>19153</v>
      </c>
      <c r="L14" s="260">
        <f t="shared" si="6"/>
        <v>4.615468647585752E-2</v>
      </c>
      <c r="M14" s="259">
        <f t="shared" si="7"/>
        <v>845</v>
      </c>
      <c r="N14" s="258">
        <f t="shared" si="8"/>
        <v>5.0271924575052231E-2</v>
      </c>
      <c r="O14" s="252">
        <v>17562</v>
      </c>
      <c r="P14" s="260">
        <f t="shared" si="9"/>
        <v>-8.3067926695556848E-2</v>
      </c>
      <c r="Q14" s="259">
        <f t="shared" si="10"/>
        <v>-1591</v>
      </c>
      <c r="R14" s="260">
        <f t="shared" si="1"/>
        <v>-0.23696558915537014</v>
      </c>
      <c r="S14" s="259">
        <f t="shared" si="2"/>
        <v>-5454</v>
      </c>
      <c r="T14" s="258">
        <f t="shared" si="11"/>
        <v>4.7310402793043251E-2</v>
      </c>
      <c r="V14" s="29"/>
      <c r="W14" s="79"/>
      <c r="AE14" s="1"/>
    </row>
    <row r="15" spans="1:31" s="4" customFormat="1" x14ac:dyDescent="0.25">
      <c r="B15" s="235" t="s">
        <v>47</v>
      </c>
      <c r="C15" s="252">
        <v>20759</v>
      </c>
      <c r="D15" s="252">
        <v>7189</v>
      </c>
      <c r="E15" s="252">
        <v>20370</v>
      </c>
      <c r="F15" s="253">
        <f t="shared" si="0"/>
        <v>5.5795989920017532E-2</v>
      </c>
      <c r="G15" s="252">
        <v>23072</v>
      </c>
      <c r="H15" s="264">
        <f t="shared" si="3"/>
        <v>0.13264604810996561</v>
      </c>
      <c r="I15" s="255">
        <f t="shared" si="4"/>
        <v>2702</v>
      </c>
      <c r="J15" s="253">
        <f t="shared" si="5"/>
        <v>6.1629857571775061E-2</v>
      </c>
      <c r="K15" s="252">
        <v>28586</v>
      </c>
      <c r="L15" s="260">
        <f t="shared" si="6"/>
        <v>0.23899098474341196</v>
      </c>
      <c r="M15" s="259">
        <f t="shared" si="7"/>
        <v>5514</v>
      </c>
      <c r="N15" s="258">
        <f t="shared" si="8"/>
        <v>7.5031234579566813E-2</v>
      </c>
      <c r="O15" s="252">
        <v>33767</v>
      </c>
      <c r="P15" s="260">
        <f t="shared" si="9"/>
        <v>0.1812425662911914</v>
      </c>
      <c r="Q15" s="259">
        <f t="shared" si="10"/>
        <v>5181</v>
      </c>
      <c r="R15" s="260">
        <f t="shared" si="1"/>
        <v>0.62661977937280211</v>
      </c>
      <c r="S15" s="259">
        <f t="shared" si="2"/>
        <v>13008</v>
      </c>
      <c r="T15" s="258">
        <f t="shared" si="11"/>
        <v>9.0965173164371457E-2</v>
      </c>
      <c r="V15" s="29"/>
      <c r="W15" s="79"/>
      <c r="AE15" s="1"/>
    </row>
    <row r="16" spans="1:31" s="4" customFormat="1" x14ac:dyDescent="0.25">
      <c r="B16" s="235" t="s">
        <v>205</v>
      </c>
      <c r="C16" s="252">
        <f>C6-SUM(C7:C15)</f>
        <v>28862</v>
      </c>
      <c r="D16" s="252">
        <f>D6-SUM(D7:D15)</f>
        <v>35635</v>
      </c>
      <c r="E16" s="252">
        <f>E6-SUM(E7:E15)</f>
        <v>26134</v>
      </c>
      <c r="F16" s="258">
        <f t="shared" si="0"/>
        <v>7.1584310288156025E-2</v>
      </c>
      <c r="G16" s="252">
        <f>G6-SUM(G7:G15)</f>
        <v>35869</v>
      </c>
      <c r="H16" s="260">
        <f t="shared" si="3"/>
        <v>0.37250325246804938</v>
      </c>
      <c r="I16" s="259">
        <f t="shared" si="4"/>
        <v>9735</v>
      </c>
      <c r="J16" s="258">
        <f t="shared" si="5"/>
        <v>9.5813165795856442E-2</v>
      </c>
      <c r="K16" s="252">
        <f>K6-SUM(K7:K15)</f>
        <v>38509</v>
      </c>
      <c r="L16" s="260">
        <f t="shared" si="6"/>
        <v>7.3601159775851022E-2</v>
      </c>
      <c r="M16" s="259">
        <f t="shared" si="7"/>
        <v>2640</v>
      </c>
      <c r="N16" s="258">
        <f t="shared" si="8"/>
        <v>0.10107667433095005</v>
      </c>
      <c r="O16" s="252">
        <f>O6-SUM(O7:O15)</f>
        <v>32273</v>
      </c>
      <c r="P16" s="260">
        <f t="shared" si="9"/>
        <v>-0.16193617076527567</v>
      </c>
      <c r="Q16" s="259">
        <f t="shared" si="10"/>
        <v>-6236</v>
      </c>
      <c r="R16" s="260">
        <f t="shared" si="1"/>
        <v>0.118183078095766</v>
      </c>
      <c r="S16" s="259">
        <f t="shared" si="2"/>
        <v>3411</v>
      </c>
      <c r="T16" s="258">
        <f t="shared" si="11"/>
        <v>8.6940475420788352E-2</v>
      </c>
      <c r="V16" s="29"/>
      <c r="W16" s="79"/>
      <c r="AE16" s="1"/>
    </row>
    <row r="17" spans="2:31" s="4" customFormat="1" ht="7.5" customHeight="1" x14ac:dyDescent="0.25"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AE17" s="1" t="s">
        <v>184</v>
      </c>
    </row>
    <row r="18" spans="2:31" s="4" customFormat="1" x14ac:dyDescent="0.25">
      <c r="B18" s="125" t="s">
        <v>185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67" t="s">
        <v>187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83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7"/>
      <c r="D44" s="87"/>
      <c r="E44" s="87"/>
      <c r="F44" s="87"/>
      <c r="G44" s="87"/>
      <c r="H44" s="87"/>
      <c r="I44" s="87"/>
      <c r="J44" s="87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7"/>
      <c r="AE44" s="1"/>
    </row>
    <row r="45" spans="2:31" s="4" customFormat="1" ht="18.75" hidden="1" x14ac:dyDescent="0.3">
      <c r="B45" s="224" t="s">
        <v>175</v>
      </c>
      <c r="C45" s="225"/>
      <c r="D45" s="225"/>
      <c r="E45" s="225"/>
      <c r="F45" s="225"/>
      <c r="G45" s="225"/>
      <c r="H45" s="225"/>
      <c r="I45" s="225"/>
      <c r="J45" s="225"/>
      <c r="K45" s="225">
        <v>1824653</v>
      </c>
      <c r="L45" s="225"/>
      <c r="M45" s="225"/>
      <c r="N45" s="226"/>
      <c r="O45" s="225">
        <v>2354005</v>
      </c>
      <c r="P45" s="226"/>
      <c r="Q45" s="226">
        <v>1</v>
      </c>
      <c r="R45" s="226">
        <v>0.2901110512519367</v>
      </c>
      <c r="S45" s="225">
        <v>529352</v>
      </c>
      <c r="T45" s="237"/>
      <c r="AE45" s="1"/>
    </row>
    <row r="46" spans="2:31" ht="18.75" hidden="1" x14ac:dyDescent="0.3">
      <c r="B46" s="224" t="s">
        <v>176</v>
      </c>
      <c r="C46" s="225"/>
      <c r="D46" s="225"/>
      <c r="E46" s="225"/>
      <c r="F46" s="225"/>
      <c r="G46" s="225"/>
      <c r="H46" s="225"/>
      <c r="I46" s="225"/>
      <c r="J46" s="225"/>
      <c r="K46" s="225">
        <v>603938</v>
      </c>
      <c r="L46" s="225"/>
      <c r="M46" s="225"/>
      <c r="N46" s="226">
        <v>1</v>
      </c>
      <c r="O46" s="225">
        <v>936181</v>
      </c>
      <c r="P46" s="226">
        <v>1</v>
      </c>
      <c r="Q46" s="226">
        <v>0.39769711619134201</v>
      </c>
      <c r="R46" s="226">
        <v>0.55012766211101138</v>
      </c>
      <c r="S46" s="225">
        <v>332243</v>
      </c>
      <c r="T46" s="237"/>
      <c r="AE46" s="1" t="s">
        <v>177</v>
      </c>
    </row>
    <row r="47" spans="2:31" ht="15.75" hidden="1" x14ac:dyDescent="0.25">
      <c r="B47" s="227" t="s">
        <v>100</v>
      </c>
      <c r="C47" s="228"/>
      <c r="D47" s="228"/>
      <c r="E47" s="228"/>
      <c r="F47" s="228"/>
      <c r="G47" s="228"/>
      <c r="H47" s="228"/>
      <c r="I47" s="228"/>
      <c r="J47" s="228"/>
      <c r="K47" s="228">
        <v>276550.36166633503</v>
      </c>
      <c r="L47" s="228"/>
      <c r="M47" s="228"/>
      <c r="N47" s="229">
        <v>0.45791184139155844</v>
      </c>
      <c r="O47" s="228">
        <v>430252.45635520399</v>
      </c>
      <c r="P47" s="229">
        <v>0.4595825554622493</v>
      </c>
      <c r="Q47" s="229">
        <v>0.18277465695918402</v>
      </c>
      <c r="R47" s="229">
        <v>0.55578337978930015</v>
      </c>
      <c r="S47" s="228">
        <v>153702.09468886897</v>
      </c>
      <c r="T47" s="238"/>
      <c r="AE47" s="1" t="s">
        <v>178</v>
      </c>
    </row>
    <row r="48" spans="2:31" s="4" customFormat="1" hidden="1" x14ac:dyDescent="0.25">
      <c r="B48" s="230" t="s">
        <v>103</v>
      </c>
      <c r="C48" s="231"/>
      <c r="D48" s="231"/>
      <c r="E48" s="231"/>
      <c r="F48" s="231"/>
      <c r="G48" s="231"/>
      <c r="H48" s="231"/>
      <c r="I48" s="231"/>
      <c r="J48" s="231"/>
      <c r="K48" s="231">
        <v>327387.63833385095</v>
      </c>
      <c r="L48" s="231"/>
      <c r="M48" s="231"/>
      <c r="N48" s="234">
        <v>0.54208815860874948</v>
      </c>
      <c r="O48" s="231">
        <v>505927.5436448183</v>
      </c>
      <c r="P48" s="234">
        <v>0.54041637636826456</v>
      </c>
      <c r="Q48" s="234">
        <v>0.21492203442423372</v>
      </c>
      <c r="R48" s="232">
        <v>0.54534711884540576</v>
      </c>
      <c r="S48" s="233">
        <v>178539.90531096736</v>
      </c>
      <c r="T48" s="240"/>
      <c r="AE48" s="1" t="s">
        <v>179</v>
      </c>
    </row>
    <row r="49" spans="2:31" s="4" customFormat="1" hidden="1" x14ac:dyDescent="0.25">
      <c r="B49" s="235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35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AE51" s="1" t="s">
        <v>184</v>
      </c>
    </row>
    <row r="52" spans="2:31" s="4" customFormat="1" hidden="1" x14ac:dyDescent="0.25">
      <c r="B52" s="285" t="s">
        <v>185</v>
      </c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48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2"/>
      <c r="D54" s="122"/>
      <c r="E54" s="122"/>
      <c r="F54" s="122"/>
      <c r="G54" s="122"/>
      <c r="H54" s="122"/>
      <c r="I54" s="122"/>
      <c r="J54" s="122"/>
      <c r="K54" s="122">
        <v>0.54208815860874948</v>
      </c>
      <c r="L54" s="122"/>
      <c r="M54" s="122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2" t="s">
        <v>29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2">
        <v>2019</v>
      </c>
      <c r="D135" s="182">
        <v>2020</v>
      </c>
      <c r="E135" s="182">
        <v>2021</v>
      </c>
      <c r="F135" s="182">
        <v>2022</v>
      </c>
      <c r="G135" s="173" t="str">
        <f>CONCATENATE("var. ",RIGHT(F135,2),"/",RIGHT(E135,2))</f>
        <v>var. 22/21</v>
      </c>
      <c r="H135" s="173" t="str">
        <f>CONCATENATE("dif. ",RIGHT(F135,2),"/",RIGHT(E135,2))</f>
        <v>dif. 22/21</v>
      </c>
      <c r="I135" s="173" t="str">
        <f>CONCATENATE("%/s total Península ",RIGHT(F135,4))</f>
        <v>%/s total Península 2022</v>
      </c>
      <c r="J135" s="182">
        <v>2023</v>
      </c>
      <c r="K135" s="173" t="str">
        <f>CONCATENATE("%/s total España ",RIGHT(J135,4))</f>
        <v>%/s total España 2023</v>
      </c>
      <c r="L135" s="173" t="str">
        <f>CONCATENATE("var. ",RIGHT(J135,2),"/",RIGHT(F135,2))</f>
        <v>var. 23/22</v>
      </c>
      <c r="M135" s="173" t="str">
        <f>CONCATENATE("dif. ",RIGHT(J135,2),"/",RIGHT(F135,2))</f>
        <v>dif. 23/22</v>
      </c>
      <c r="N135" s="173" t="str">
        <f>CONCATENATE("var. ",RIGHT(J135,2),"/",RIGHT(C135,2))</f>
        <v>var. 23/19</v>
      </c>
      <c r="O135" s="173" t="str">
        <f>CONCATENATE("dif. ",RIGHT(J135,2),"/",RIGHT(C135,2))</f>
        <v>dif. 23/19</v>
      </c>
      <c r="Z135" s="1"/>
    </row>
    <row r="136" spans="1:31" ht="18.75" x14ac:dyDescent="0.3">
      <c r="A136" s="4"/>
      <c r="B136" s="224" t="s">
        <v>204</v>
      </c>
      <c r="C136" s="228">
        <v>415150</v>
      </c>
      <c r="D136" s="228">
        <v>208389</v>
      </c>
      <c r="E136" s="228">
        <v>416048</v>
      </c>
      <c r="F136" s="228">
        <v>423208</v>
      </c>
      <c r="G136" s="229">
        <f>F136/E136-1</f>
        <v>1.7209552743914225E-2</v>
      </c>
      <c r="H136" s="228">
        <f>F136-E136</f>
        <v>7160</v>
      </c>
      <c r="I136" s="229">
        <f>F136/F$136</f>
        <v>1</v>
      </c>
      <c r="J136" s="228">
        <v>428791</v>
      </c>
      <c r="K136" s="229">
        <f>H136/H$136</f>
        <v>1</v>
      </c>
      <c r="L136" s="229">
        <f>J136/F136-1</f>
        <v>1.3192094667397569E-2</v>
      </c>
      <c r="M136" s="228">
        <f>J136-F136</f>
        <v>5583</v>
      </c>
      <c r="N136" s="229">
        <f>J136/C136-1</f>
        <v>3.2858003131398306E-2</v>
      </c>
      <c r="O136" s="228">
        <f>J136-C136</f>
        <v>13641</v>
      </c>
      <c r="Q136" s="29"/>
      <c r="R136" s="79"/>
      <c r="Z136" s="1" t="s">
        <v>177</v>
      </c>
      <c r="AE136"/>
    </row>
    <row r="137" spans="1:31" s="4" customFormat="1" x14ac:dyDescent="0.25">
      <c r="B137" s="235" t="s">
        <v>44</v>
      </c>
      <c r="C137" s="252">
        <v>113067</v>
      </c>
      <c r="D137" s="252">
        <v>68476</v>
      </c>
      <c r="E137" s="252">
        <v>126666</v>
      </c>
      <c r="F137" s="252">
        <v>86811</v>
      </c>
      <c r="G137" s="258">
        <f t="shared" ref="G137:G146" si="12">F137/E137-1</f>
        <v>-0.31464639287575202</v>
      </c>
      <c r="H137" s="265">
        <f t="shared" ref="H137:H146" si="13">F137-E137</f>
        <v>-39855</v>
      </c>
      <c r="I137" s="260">
        <f t="shared" ref="I137:K146" si="14">F137/F$136</f>
        <v>0.20512608457307044</v>
      </c>
      <c r="J137" s="252">
        <v>75374</v>
      </c>
      <c r="K137" s="260">
        <f t="shared" si="14"/>
        <v>-5.5663407821229054</v>
      </c>
      <c r="L137" s="260">
        <f t="shared" ref="L137:L146" si="15">J137/F137-1</f>
        <v>-0.13174597689232936</v>
      </c>
      <c r="M137" s="259">
        <f t="shared" ref="M137:M146" si="16">J137-F137</f>
        <v>-11437</v>
      </c>
      <c r="N137" s="258">
        <f t="shared" ref="N137:N146" si="17">J137/C137-1</f>
        <v>-0.33336871058752771</v>
      </c>
      <c r="O137" s="252">
        <f t="shared" ref="O137:O146" si="18">J137-C137</f>
        <v>-37693</v>
      </c>
      <c r="Q137" s="29"/>
      <c r="R137" s="79"/>
      <c r="Z137" s="1" t="s">
        <v>179</v>
      </c>
    </row>
    <row r="138" spans="1:31" s="4" customFormat="1" x14ac:dyDescent="0.25">
      <c r="B138" s="235" t="s">
        <v>45</v>
      </c>
      <c r="C138" s="252">
        <v>51328</v>
      </c>
      <c r="D138" s="252">
        <v>24912</v>
      </c>
      <c r="E138" s="252">
        <v>43482</v>
      </c>
      <c r="F138" s="252">
        <v>48094</v>
      </c>
      <c r="G138" s="258">
        <f t="shared" si="12"/>
        <v>0.10606687824847061</v>
      </c>
      <c r="H138" s="265">
        <f t="shared" si="13"/>
        <v>4612</v>
      </c>
      <c r="I138" s="260">
        <f t="shared" si="14"/>
        <v>0.11364151906391183</v>
      </c>
      <c r="J138" s="252">
        <v>51902</v>
      </c>
      <c r="K138" s="260">
        <f t="shared" si="14"/>
        <v>0.64413407821229052</v>
      </c>
      <c r="L138" s="260">
        <f t="shared" si="15"/>
        <v>7.9178275876408799E-2</v>
      </c>
      <c r="M138" s="259">
        <f t="shared" si="16"/>
        <v>3808</v>
      </c>
      <c r="N138" s="258">
        <f t="shared" si="17"/>
        <v>1.118298004987528E-2</v>
      </c>
      <c r="O138" s="252">
        <f t="shared" si="18"/>
        <v>574</v>
      </c>
      <c r="Q138" s="29"/>
      <c r="R138" s="79"/>
      <c r="Z138" s="1"/>
    </row>
    <row r="139" spans="1:31" s="4" customFormat="1" x14ac:dyDescent="0.25">
      <c r="B139" s="235" t="s">
        <v>46</v>
      </c>
      <c r="C139" s="252">
        <v>5944</v>
      </c>
      <c r="D139" s="252">
        <v>1658</v>
      </c>
      <c r="E139" s="252">
        <v>2415</v>
      </c>
      <c r="F139" s="252">
        <v>3515</v>
      </c>
      <c r="G139" s="258">
        <f t="shared" si="12"/>
        <v>0.45548654244306408</v>
      </c>
      <c r="H139" s="266">
        <f t="shared" si="13"/>
        <v>1100</v>
      </c>
      <c r="I139" s="264">
        <f t="shared" si="14"/>
        <v>8.3056085896296861E-3</v>
      </c>
      <c r="J139" s="252">
        <v>14811</v>
      </c>
      <c r="K139" s="264">
        <f t="shared" si="14"/>
        <v>0.15363128491620112</v>
      </c>
      <c r="L139" s="260">
        <f t="shared" si="15"/>
        <v>3.2136557610241825</v>
      </c>
      <c r="M139" s="259">
        <f t="shared" si="16"/>
        <v>11296</v>
      </c>
      <c r="N139" s="258">
        <f t="shared" si="17"/>
        <v>1.4917563930013458</v>
      </c>
      <c r="O139" s="252">
        <f t="shared" si="18"/>
        <v>8867</v>
      </c>
      <c r="Q139" s="29"/>
      <c r="R139" s="79"/>
      <c r="Z139" s="1"/>
    </row>
    <row r="140" spans="1:31" s="4" customFormat="1" x14ac:dyDescent="0.25">
      <c r="B140" s="235" t="s">
        <v>48</v>
      </c>
      <c r="C140" s="252">
        <v>72064</v>
      </c>
      <c r="D140" s="252">
        <v>28320</v>
      </c>
      <c r="E140" s="252">
        <v>66989</v>
      </c>
      <c r="F140" s="252">
        <v>97391</v>
      </c>
      <c r="G140" s="258">
        <f t="shared" si="12"/>
        <v>0.45383570436937415</v>
      </c>
      <c r="H140" s="265">
        <f t="shared" si="13"/>
        <v>30402</v>
      </c>
      <c r="I140" s="260">
        <f t="shared" si="14"/>
        <v>0.23012561199221188</v>
      </c>
      <c r="J140" s="252">
        <v>92103</v>
      </c>
      <c r="K140" s="260">
        <f t="shared" si="14"/>
        <v>4.2460893854748605</v>
      </c>
      <c r="L140" s="260">
        <f t="shared" si="15"/>
        <v>-5.4296598248298134E-2</v>
      </c>
      <c r="M140" s="259">
        <f t="shared" si="16"/>
        <v>-5288</v>
      </c>
      <c r="N140" s="258">
        <f t="shared" si="17"/>
        <v>0.27807226909413862</v>
      </c>
      <c r="O140" s="252">
        <f t="shared" si="18"/>
        <v>20039</v>
      </c>
      <c r="Q140" s="29"/>
      <c r="R140" s="79"/>
      <c r="Z140" s="1"/>
    </row>
    <row r="141" spans="1:31" s="4" customFormat="1" x14ac:dyDescent="0.25">
      <c r="B141" s="235" t="s">
        <v>50</v>
      </c>
      <c r="C141" s="252">
        <v>11886</v>
      </c>
      <c r="D141" s="252">
        <v>4963</v>
      </c>
      <c r="E141" s="252">
        <v>24120</v>
      </c>
      <c r="F141" s="252">
        <v>16359</v>
      </c>
      <c r="G141" s="258">
        <f t="shared" si="12"/>
        <v>-0.32176616915422884</v>
      </c>
      <c r="H141" s="266">
        <f t="shared" si="13"/>
        <v>-7761</v>
      </c>
      <c r="I141" s="264">
        <f t="shared" si="14"/>
        <v>3.8654751327952215E-2</v>
      </c>
      <c r="J141" s="252">
        <v>19520</v>
      </c>
      <c r="K141" s="264">
        <f t="shared" si="14"/>
        <v>-1.0839385474860335</v>
      </c>
      <c r="L141" s="260">
        <f t="shared" si="15"/>
        <v>0.19322696986368371</v>
      </c>
      <c r="M141" s="259">
        <f t="shared" si="16"/>
        <v>3161</v>
      </c>
      <c r="N141" s="258">
        <f t="shared" si="17"/>
        <v>0.64226821470637718</v>
      </c>
      <c r="O141" s="252">
        <f t="shared" si="18"/>
        <v>7634</v>
      </c>
      <c r="Q141" s="29"/>
      <c r="R141" s="79"/>
      <c r="Z141" s="1"/>
    </row>
    <row r="142" spans="1:31" s="4" customFormat="1" x14ac:dyDescent="0.25">
      <c r="B142" s="235" t="s">
        <v>51</v>
      </c>
      <c r="C142" s="252">
        <v>61076</v>
      </c>
      <c r="D142" s="252">
        <v>27791</v>
      </c>
      <c r="E142" s="252">
        <v>53247</v>
      </c>
      <c r="F142" s="252">
        <v>69865</v>
      </c>
      <c r="G142" s="258">
        <f t="shared" si="12"/>
        <v>0.31209270005821921</v>
      </c>
      <c r="H142" s="265">
        <f t="shared" si="13"/>
        <v>16618</v>
      </c>
      <c r="I142" s="260">
        <f t="shared" si="14"/>
        <v>0.16508430842517155</v>
      </c>
      <c r="J142" s="252">
        <v>66121</v>
      </c>
      <c r="K142" s="260">
        <f t="shared" si="14"/>
        <v>2.3209497206703911</v>
      </c>
      <c r="L142" s="260">
        <f t="shared" si="15"/>
        <v>-5.3589064624633198E-2</v>
      </c>
      <c r="M142" s="259">
        <f t="shared" si="16"/>
        <v>-3744</v>
      </c>
      <c r="N142" s="258">
        <f t="shared" si="17"/>
        <v>8.2602004060514878E-2</v>
      </c>
      <c r="O142" s="252">
        <f t="shared" si="18"/>
        <v>5045</v>
      </c>
      <c r="Q142" s="29"/>
      <c r="R142" s="79"/>
      <c r="Z142" s="1"/>
    </row>
    <row r="143" spans="1:31" s="4" customFormat="1" x14ac:dyDescent="0.25">
      <c r="B143" s="235" t="s">
        <v>49</v>
      </c>
      <c r="C143" s="252">
        <v>19153</v>
      </c>
      <c r="D143" s="252">
        <v>8684</v>
      </c>
      <c r="E143" s="252">
        <v>11001</v>
      </c>
      <c r="F143" s="252">
        <v>16289</v>
      </c>
      <c r="G143" s="258">
        <f t="shared" si="12"/>
        <v>0.48068357422052532</v>
      </c>
      <c r="H143" s="266">
        <f t="shared" si="13"/>
        <v>5288</v>
      </c>
      <c r="I143" s="264">
        <f t="shared" si="14"/>
        <v>3.8489348027447495E-2</v>
      </c>
      <c r="J143" s="252">
        <v>12024</v>
      </c>
      <c r="K143" s="264">
        <f t="shared" si="14"/>
        <v>0.73854748603351961</v>
      </c>
      <c r="L143" s="260">
        <f t="shared" si="15"/>
        <v>-0.261833138928111</v>
      </c>
      <c r="M143" s="259">
        <f t="shared" si="16"/>
        <v>-4265</v>
      </c>
      <c r="N143" s="258">
        <f t="shared" si="17"/>
        <v>-0.37221323030334674</v>
      </c>
      <c r="O143" s="252">
        <f t="shared" si="18"/>
        <v>-7129</v>
      </c>
      <c r="Q143" s="29"/>
      <c r="R143" s="79"/>
      <c r="Z143" s="1"/>
    </row>
    <row r="144" spans="1:31" s="4" customFormat="1" x14ac:dyDescent="0.25">
      <c r="B144" s="235" t="s">
        <v>52</v>
      </c>
      <c r="C144" s="252">
        <v>24890</v>
      </c>
      <c r="D144" s="252">
        <v>20058</v>
      </c>
      <c r="E144" s="252">
        <v>34195</v>
      </c>
      <c r="F144" s="252">
        <v>19943</v>
      </c>
      <c r="G144" s="258">
        <f t="shared" si="12"/>
        <v>-0.41678607983623339</v>
      </c>
      <c r="H144" s="265">
        <f t="shared" si="13"/>
        <v>-14252</v>
      </c>
      <c r="I144" s="260">
        <f t="shared" si="14"/>
        <v>4.7123400313793688E-2</v>
      </c>
      <c r="J144" s="252">
        <v>20738</v>
      </c>
      <c r="K144" s="260">
        <f t="shared" si="14"/>
        <v>-1.9905027932960895</v>
      </c>
      <c r="L144" s="260">
        <f t="shared" si="15"/>
        <v>3.9863611292182632E-2</v>
      </c>
      <c r="M144" s="259">
        <f t="shared" si="16"/>
        <v>795</v>
      </c>
      <c r="N144" s="258">
        <f t="shared" si="17"/>
        <v>-0.16681398151868221</v>
      </c>
      <c r="O144" s="252">
        <f t="shared" si="18"/>
        <v>-4152</v>
      </c>
      <c r="Q144" s="29"/>
      <c r="R144" s="79"/>
      <c r="Z144" s="1"/>
    </row>
    <row r="145" spans="2:31" s="4" customFormat="1" x14ac:dyDescent="0.25">
      <c r="B145" s="235" t="s">
        <v>47</v>
      </c>
      <c r="C145" s="252">
        <v>22752</v>
      </c>
      <c r="D145" s="252">
        <v>8930</v>
      </c>
      <c r="E145" s="252">
        <v>21567</v>
      </c>
      <c r="F145" s="252">
        <v>23338</v>
      </c>
      <c r="G145" s="258">
        <f t="shared" si="12"/>
        <v>8.2116196040246781E-2</v>
      </c>
      <c r="H145" s="266">
        <f t="shared" si="13"/>
        <v>1771</v>
      </c>
      <c r="I145" s="264">
        <f t="shared" si="14"/>
        <v>5.5145460388272435E-2</v>
      </c>
      <c r="J145" s="252">
        <v>31999</v>
      </c>
      <c r="K145" s="264">
        <f t="shared" si="14"/>
        <v>0.24734636871508381</v>
      </c>
      <c r="L145" s="260">
        <f t="shared" si="15"/>
        <v>0.37111149198731685</v>
      </c>
      <c r="M145" s="259">
        <f t="shared" si="16"/>
        <v>8661</v>
      </c>
      <c r="N145" s="258">
        <f t="shared" si="17"/>
        <v>0.40642580872011247</v>
      </c>
      <c r="O145" s="252">
        <f t="shared" si="18"/>
        <v>9247</v>
      </c>
      <c r="Q145" s="29"/>
      <c r="R145" s="79"/>
      <c r="Z145" s="1"/>
    </row>
    <row r="146" spans="2:31" s="4" customFormat="1" x14ac:dyDescent="0.25">
      <c r="B146" s="235" t="s">
        <v>205</v>
      </c>
      <c r="C146" s="252">
        <f>C136-SUM(C137:C145)</f>
        <v>32990</v>
      </c>
      <c r="D146" s="252">
        <f>D136-SUM(D137:D145)</f>
        <v>14597</v>
      </c>
      <c r="E146" s="252">
        <f>E136-SUM(E137:E145)</f>
        <v>32366</v>
      </c>
      <c r="F146" s="252">
        <f>F136-SUM(F137:F145)</f>
        <v>41603</v>
      </c>
      <c r="G146" s="258">
        <f t="shared" si="12"/>
        <v>0.28539207810665523</v>
      </c>
      <c r="H146" s="265">
        <f t="shared" si="13"/>
        <v>9237</v>
      </c>
      <c r="I146" s="260">
        <f t="shared" si="14"/>
        <v>9.8303907298538787E-2</v>
      </c>
      <c r="J146" s="252">
        <f>J136-SUM(J137:J145)</f>
        <v>44199</v>
      </c>
      <c r="K146" s="260">
        <f t="shared" si="14"/>
        <v>1.2900837988826817</v>
      </c>
      <c r="L146" s="260">
        <f t="shared" si="15"/>
        <v>6.2399346200995076E-2</v>
      </c>
      <c r="M146" s="259">
        <f t="shared" si="16"/>
        <v>2596</v>
      </c>
      <c r="N146" s="258">
        <f t="shared" si="17"/>
        <v>0.33976962715974546</v>
      </c>
      <c r="O146" s="252">
        <f t="shared" si="18"/>
        <v>11209</v>
      </c>
      <c r="Q146" s="29"/>
      <c r="R146" s="79"/>
      <c r="Z146" s="1"/>
    </row>
    <row r="147" spans="2:31" s="4" customFormat="1" ht="7.5" customHeight="1" x14ac:dyDescent="0.25"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Z147" s="1" t="s">
        <v>184</v>
      </c>
    </row>
    <row r="148" spans="2:31" s="4" customFormat="1" x14ac:dyDescent="0.25">
      <c r="B148" s="125" t="s">
        <v>185</v>
      </c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0D8C5-2BB5-4F50-B55F-A0E33518948F}">
  <sheetPr>
    <tabColor theme="4" tint="0.39997558519241921"/>
  </sheetPr>
  <dimension ref="A4:E23"/>
  <sheetViews>
    <sheetView showGridLines="0" zoomScaleNormal="100" workbookViewId="0">
      <selection activeCell="K27" sqref="K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7" t="s">
        <v>319</v>
      </c>
      <c r="C4" s="267"/>
      <c r="D4" s="267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208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1041269</v>
      </c>
      <c r="D8" s="116">
        <f t="shared" ref="D8:D20" si="0">C8/C9-1</f>
        <v>2.4083848931087504E-2</v>
      </c>
    </row>
    <row r="9" spans="1:5" x14ac:dyDescent="0.25">
      <c r="A9" s="1"/>
      <c r="B9" s="114">
        <v>2022</v>
      </c>
      <c r="C9" s="115">
        <v>1016781</v>
      </c>
      <c r="D9" s="116">
        <f t="shared" si="0"/>
        <v>0.27049822504282761</v>
      </c>
    </row>
    <row r="10" spans="1:5" x14ac:dyDescent="0.25">
      <c r="A10" s="1"/>
      <c r="B10" s="114">
        <v>2021</v>
      </c>
      <c r="C10" s="115">
        <v>800301</v>
      </c>
      <c r="D10" s="116">
        <f t="shared" si="0"/>
        <v>0.75242126376501872</v>
      </c>
    </row>
    <row r="11" spans="1:5" x14ac:dyDescent="0.25">
      <c r="A11" s="1" t="s">
        <v>72</v>
      </c>
      <c r="B11" s="114">
        <v>2020</v>
      </c>
      <c r="C11" s="115">
        <v>456683</v>
      </c>
      <c r="D11" s="116">
        <f t="shared" si="0"/>
        <v>-0.5640494980225419</v>
      </c>
    </row>
    <row r="12" spans="1:5" x14ac:dyDescent="0.25">
      <c r="A12" s="1" t="s">
        <v>74</v>
      </c>
      <c r="B12" s="114">
        <v>2019</v>
      </c>
      <c r="C12" s="115">
        <v>1047557</v>
      </c>
      <c r="D12" s="116">
        <f t="shared" si="0"/>
        <v>1.8337832570067158E-2</v>
      </c>
    </row>
    <row r="13" spans="1:5" x14ac:dyDescent="0.25">
      <c r="A13" s="1" t="s">
        <v>76</v>
      </c>
      <c r="B13" s="114">
        <v>2018</v>
      </c>
      <c r="C13" s="115">
        <v>1028693</v>
      </c>
      <c r="D13" s="116">
        <f t="shared" si="0"/>
        <v>5.9228437393170408E-2</v>
      </c>
    </row>
    <row r="14" spans="1:5" x14ac:dyDescent="0.25">
      <c r="A14" s="1" t="s">
        <v>78</v>
      </c>
      <c r="B14" s="114">
        <v>2017</v>
      </c>
      <c r="C14" s="115">
        <v>971172</v>
      </c>
      <c r="D14" s="116">
        <f>C14/C15-1</f>
        <v>7.945898148032926E-3</v>
      </c>
    </row>
    <row r="15" spans="1:5" x14ac:dyDescent="0.25">
      <c r="A15" s="1" t="s">
        <v>80</v>
      </c>
      <c r="B15" s="114">
        <v>2016</v>
      </c>
      <c r="C15" s="115">
        <v>963516</v>
      </c>
      <c r="D15" s="116">
        <f>C15/C16-1</f>
        <v>2.6852246568334959E-2</v>
      </c>
    </row>
    <row r="16" spans="1:5" x14ac:dyDescent="0.25">
      <c r="A16" s="1" t="s">
        <v>82</v>
      </c>
      <c r="B16" s="114">
        <v>2015</v>
      </c>
      <c r="C16" s="115">
        <v>938320</v>
      </c>
      <c r="D16" s="116">
        <f t="shared" si="0"/>
        <v>3.0851989557787451E-3</v>
      </c>
    </row>
    <row r="17" spans="1:4" x14ac:dyDescent="0.25">
      <c r="A17" s="1" t="s">
        <v>84</v>
      </c>
      <c r="B17" s="114">
        <v>2014</v>
      </c>
      <c r="C17" s="115">
        <v>935434</v>
      </c>
      <c r="D17" s="116">
        <f t="shared" si="0"/>
        <v>-2.6347206912954224E-2</v>
      </c>
    </row>
    <row r="18" spans="1:4" x14ac:dyDescent="0.25">
      <c r="A18" s="1" t="s">
        <v>86</v>
      </c>
      <c r="B18" s="114">
        <v>2013</v>
      </c>
      <c r="C18" s="115">
        <v>960747</v>
      </c>
      <c r="D18" s="116">
        <f t="shared" si="0"/>
        <v>-2.0906750694513754E-2</v>
      </c>
    </row>
    <row r="19" spans="1:4" x14ac:dyDescent="0.25">
      <c r="A19" s="1" t="s">
        <v>88</v>
      </c>
      <c r="B19" s="114">
        <v>2012</v>
      </c>
      <c r="C19" s="115">
        <v>981262</v>
      </c>
      <c r="D19" s="116">
        <f>C19/C20-1</f>
        <v>-6.5069419830861785E-2</v>
      </c>
    </row>
    <row r="20" spans="1:4" x14ac:dyDescent="0.25">
      <c r="A20" s="1" t="s">
        <v>90</v>
      </c>
      <c r="B20" s="114">
        <v>2011</v>
      </c>
      <c r="C20" s="115">
        <v>1049556</v>
      </c>
      <c r="D20" s="116">
        <f t="shared" si="0"/>
        <v>-0.1178659799359888</v>
      </c>
    </row>
    <row r="21" spans="1:4" x14ac:dyDescent="0.25">
      <c r="A21" s="1" t="s">
        <v>92</v>
      </c>
      <c r="B21" s="114">
        <v>2010</v>
      </c>
      <c r="C21" s="115">
        <v>1189792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9E208-5D8E-4F7F-9494-DBD55C12E01C}">
  <sheetPr>
    <tabColor theme="4" tint="0.39997558519241921"/>
  </sheetPr>
  <dimension ref="A4:E23"/>
  <sheetViews>
    <sheetView showGridLines="0" zoomScaleNormal="100" workbookViewId="0">
      <selection activeCell="K27" sqref="K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7" t="s">
        <v>320</v>
      </c>
      <c r="C4" s="267"/>
      <c r="D4" s="267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209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15069</v>
      </c>
      <c r="D8" s="116">
        <f t="shared" ref="D8:D20" si="0">C8/C9-1</f>
        <v>0.66747814540223516</v>
      </c>
    </row>
    <row r="9" spans="1:5" x14ac:dyDescent="0.25">
      <c r="A9" s="1"/>
      <c r="B9" s="114">
        <v>2022</v>
      </c>
      <c r="C9" s="115">
        <v>9037</v>
      </c>
      <c r="D9" s="116">
        <f t="shared" si="0"/>
        <v>0.9049325463743676</v>
      </c>
    </row>
    <row r="10" spans="1:5" x14ac:dyDescent="0.25">
      <c r="A10" s="1"/>
      <c r="B10" s="114">
        <v>2021</v>
      </c>
      <c r="C10" s="115">
        <v>4744</v>
      </c>
      <c r="D10" s="116">
        <f t="shared" si="0"/>
        <v>-0.69080362380238547</v>
      </c>
    </row>
    <row r="11" spans="1:5" x14ac:dyDescent="0.25">
      <c r="A11" s="1" t="s">
        <v>72</v>
      </c>
      <c r="B11" s="114">
        <v>2020</v>
      </c>
      <c r="C11" s="115">
        <v>15343</v>
      </c>
      <c r="D11" s="116">
        <f t="shared" si="0"/>
        <v>-0.19888262322472849</v>
      </c>
    </row>
    <row r="12" spans="1:5" x14ac:dyDescent="0.25">
      <c r="A12" s="1" t="s">
        <v>74</v>
      </c>
      <c r="B12" s="114">
        <v>2019</v>
      </c>
      <c r="C12" s="115">
        <v>19152</v>
      </c>
      <c r="D12" s="116">
        <f t="shared" si="0"/>
        <v>0.24315201869401526</v>
      </c>
    </row>
    <row r="13" spans="1:5" x14ac:dyDescent="0.25">
      <c r="A13" s="1" t="s">
        <v>76</v>
      </c>
      <c r="B13" s="114">
        <v>2018</v>
      </c>
      <c r="C13" s="115">
        <v>15406</v>
      </c>
      <c r="D13" s="116">
        <f t="shared" si="0"/>
        <v>0.35128497500219269</v>
      </c>
    </row>
    <row r="14" spans="1:5" x14ac:dyDescent="0.25">
      <c r="A14" s="1" t="s">
        <v>78</v>
      </c>
      <c r="B14" s="114">
        <v>2017</v>
      </c>
      <c r="C14" s="115">
        <v>11401</v>
      </c>
      <c r="D14" s="116">
        <f>C14/C15-1</f>
        <v>-9.7450918302723233E-2</v>
      </c>
    </row>
    <row r="15" spans="1:5" x14ac:dyDescent="0.25">
      <c r="A15" s="1" t="s">
        <v>80</v>
      </c>
      <c r="B15" s="114">
        <v>2016</v>
      </c>
      <c r="C15" s="115">
        <v>12632</v>
      </c>
      <c r="D15" s="116">
        <f>C15/C16-1</f>
        <v>-0.26626394052044611</v>
      </c>
    </row>
    <row r="16" spans="1:5" x14ac:dyDescent="0.25">
      <c r="A16" s="1" t="s">
        <v>82</v>
      </c>
      <c r="B16" s="114">
        <v>2015</v>
      </c>
      <c r="C16" s="115">
        <v>17216</v>
      </c>
      <c r="D16" s="116">
        <f t="shared" si="0"/>
        <v>-0.16483942951392261</v>
      </c>
    </row>
    <row r="17" spans="1:4" x14ac:dyDescent="0.25">
      <c r="A17" s="1" t="s">
        <v>84</v>
      </c>
      <c r="B17" s="114">
        <v>2014</v>
      </c>
      <c r="C17" s="115">
        <v>20614</v>
      </c>
      <c r="D17" s="116">
        <f t="shared" si="0"/>
        <v>0.10176376269374665</v>
      </c>
    </row>
    <row r="18" spans="1:4" x14ac:dyDescent="0.25">
      <c r="A18" s="1" t="s">
        <v>86</v>
      </c>
      <c r="B18" s="114">
        <v>2013</v>
      </c>
      <c r="C18" s="115">
        <v>18710</v>
      </c>
      <c r="D18" s="116">
        <f t="shared" si="0"/>
        <v>-0.18758141554494134</v>
      </c>
    </row>
    <row r="19" spans="1:4" x14ac:dyDescent="0.25">
      <c r="A19" s="1" t="s">
        <v>88</v>
      </c>
      <c r="B19" s="114">
        <v>2012</v>
      </c>
      <c r="C19" s="115">
        <v>23030</v>
      </c>
      <c r="D19" s="116">
        <f>C19/C20-1</f>
        <v>0.29265828468792088</v>
      </c>
    </row>
    <row r="20" spans="1:4" x14ac:dyDescent="0.25">
      <c r="A20" s="1" t="s">
        <v>90</v>
      </c>
      <c r="B20" s="114">
        <v>2011</v>
      </c>
      <c r="C20" s="115">
        <v>17816</v>
      </c>
      <c r="D20" s="116">
        <f t="shared" si="0"/>
        <v>-9.5619301756726394E-3</v>
      </c>
    </row>
    <row r="21" spans="1:4" x14ac:dyDescent="0.25">
      <c r="A21" s="1" t="s">
        <v>92</v>
      </c>
      <c r="B21" s="114">
        <v>2010</v>
      </c>
      <c r="C21" s="115">
        <v>17988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D57B3-E9DC-461B-BA35-EEA5DC21FCEA}">
  <sheetPr>
    <tabColor theme="4" tint="0.39997558519241921"/>
  </sheetPr>
  <dimension ref="A4:E23"/>
  <sheetViews>
    <sheetView showGridLines="0" zoomScaleNormal="100" workbookViewId="0">
      <selection activeCell="K27" sqref="K27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67" t="s">
        <v>321</v>
      </c>
      <c r="C4" s="267"/>
      <c r="D4" s="267"/>
      <c r="E4" s="1" t="s">
        <v>66</v>
      </c>
    </row>
    <row r="5" spans="1:5" ht="10.5" customHeight="1" thickBot="1" x14ac:dyDescent="0.3">
      <c r="B5" s="106"/>
      <c r="C5" s="107"/>
      <c r="D5" s="106"/>
      <c r="E5" s="1" t="s">
        <v>67</v>
      </c>
    </row>
    <row r="6" spans="1:5" ht="22.5" thickTop="1" thickBot="1" x14ac:dyDescent="0.3">
      <c r="B6" s="108" t="s">
        <v>30</v>
      </c>
      <c r="C6" s="292" t="s">
        <v>210</v>
      </c>
      <c r="D6" s="293"/>
    </row>
    <row r="7" spans="1:5" ht="16.5" thickTop="1" thickBot="1" x14ac:dyDescent="0.3">
      <c r="B7" s="85"/>
      <c r="C7" s="111" t="s">
        <v>138</v>
      </c>
      <c r="D7" s="112" t="s">
        <v>139</v>
      </c>
    </row>
    <row r="8" spans="1:5" x14ac:dyDescent="0.25">
      <c r="A8" s="1" t="s">
        <v>70</v>
      </c>
      <c r="B8" s="114">
        <v>2023</v>
      </c>
      <c r="C8" s="115">
        <v>31999</v>
      </c>
      <c r="D8" s="116">
        <f t="shared" ref="D8:D20" si="0">C8/C9-1</f>
        <v>0.37111149198731685</v>
      </c>
    </row>
    <row r="9" spans="1:5" x14ac:dyDescent="0.25">
      <c r="A9" s="1"/>
      <c r="B9" s="114">
        <v>2022</v>
      </c>
      <c r="C9" s="115">
        <v>23338</v>
      </c>
      <c r="D9" s="116">
        <f t="shared" si="0"/>
        <v>8.2116196040246781E-2</v>
      </c>
    </row>
    <row r="10" spans="1:5" x14ac:dyDescent="0.25">
      <c r="A10" s="1"/>
      <c r="B10" s="114">
        <v>2021</v>
      </c>
      <c r="C10" s="115">
        <v>21567</v>
      </c>
      <c r="D10" s="116">
        <f t="shared" si="0"/>
        <v>1.41511758118701</v>
      </c>
    </row>
    <row r="11" spans="1:5" x14ac:dyDescent="0.25">
      <c r="A11" s="1" t="s">
        <v>72</v>
      </c>
      <c r="B11" s="114">
        <v>2020</v>
      </c>
      <c r="C11" s="115">
        <v>8930</v>
      </c>
      <c r="D11" s="116">
        <f t="shared" si="0"/>
        <v>-0.60750703234880454</v>
      </c>
    </row>
    <row r="12" spans="1:5" x14ac:dyDescent="0.25">
      <c r="A12" s="1" t="s">
        <v>74</v>
      </c>
      <c r="B12" s="114">
        <v>2019</v>
      </c>
      <c r="C12" s="115">
        <v>22752</v>
      </c>
      <c r="D12" s="116">
        <f t="shared" si="0"/>
        <v>0.15592135345221769</v>
      </c>
    </row>
    <row r="13" spans="1:5" x14ac:dyDescent="0.25">
      <c r="A13" s="1" t="s">
        <v>76</v>
      </c>
      <c r="B13" s="114">
        <v>2018</v>
      </c>
      <c r="C13" s="115">
        <v>19683</v>
      </c>
      <c r="D13" s="116">
        <f t="shared" si="0"/>
        <v>0.50712098009188367</v>
      </c>
    </row>
    <row r="14" spans="1:5" x14ac:dyDescent="0.25">
      <c r="A14" s="1" t="s">
        <v>78</v>
      </c>
      <c r="B14" s="114">
        <v>2017</v>
      </c>
      <c r="C14" s="115">
        <v>13060</v>
      </c>
      <c r="D14" s="116">
        <f>C14/C15-1</f>
        <v>0.2260608336462635</v>
      </c>
    </row>
    <row r="15" spans="1:5" x14ac:dyDescent="0.25">
      <c r="A15" s="1" t="s">
        <v>80</v>
      </c>
      <c r="B15" s="114">
        <v>2016</v>
      </c>
      <c r="C15" s="115">
        <v>10652</v>
      </c>
      <c r="D15" s="116">
        <f>C15/C16-1</f>
        <v>4.1760391198043978E-2</v>
      </c>
    </row>
    <row r="16" spans="1:5" x14ac:dyDescent="0.25">
      <c r="A16" s="1" t="s">
        <v>82</v>
      </c>
      <c r="B16" s="114">
        <v>2015</v>
      </c>
      <c r="C16" s="115">
        <v>10225</v>
      </c>
      <c r="D16" s="116">
        <f t="shared" si="0"/>
        <v>-0.14032285185807969</v>
      </c>
    </row>
    <row r="17" spans="1:4" x14ac:dyDescent="0.25">
      <c r="A17" s="1" t="s">
        <v>84</v>
      </c>
      <c r="B17" s="114">
        <v>2014</v>
      </c>
      <c r="C17" s="115">
        <v>11894</v>
      </c>
      <c r="D17" s="116">
        <f t="shared" si="0"/>
        <v>-0.21496930895650457</v>
      </c>
    </row>
    <row r="18" spans="1:4" x14ac:dyDescent="0.25">
      <c r="A18" s="1" t="s">
        <v>86</v>
      </c>
      <c r="B18" s="114">
        <v>2013</v>
      </c>
      <c r="C18" s="115">
        <v>15151</v>
      </c>
      <c r="D18" s="116">
        <f t="shared" si="0"/>
        <v>0.15260555344237359</v>
      </c>
    </row>
    <row r="19" spans="1:4" x14ac:dyDescent="0.25">
      <c r="A19" s="1" t="s">
        <v>88</v>
      </c>
      <c r="B19" s="114">
        <v>2012</v>
      </c>
      <c r="C19" s="115">
        <v>13145</v>
      </c>
      <c r="D19" s="116">
        <f>C19/C20-1</f>
        <v>0.30303330689928631</v>
      </c>
    </row>
    <row r="20" spans="1:4" x14ac:dyDescent="0.25">
      <c r="A20" s="1" t="s">
        <v>90</v>
      </c>
      <c r="B20" s="114">
        <v>2011</v>
      </c>
      <c r="C20" s="115">
        <v>10088</v>
      </c>
      <c r="D20" s="116">
        <f t="shared" si="0"/>
        <v>-0.3832609891789448</v>
      </c>
    </row>
    <row r="21" spans="1:4" x14ac:dyDescent="0.25">
      <c r="A21" s="1" t="s">
        <v>92</v>
      </c>
      <c r="B21" s="114">
        <v>2010</v>
      </c>
      <c r="C21" s="115">
        <v>16357</v>
      </c>
      <c r="D21" s="116"/>
    </row>
    <row r="22" spans="1:4" ht="6" customHeight="1" x14ac:dyDescent="0.25"/>
    <row r="23" spans="1:4" x14ac:dyDescent="0.25">
      <c r="B23" s="105" t="s">
        <v>55</v>
      </c>
      <c r="C23" s="105"/>
      <c r="D23" s="105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AF4AFBA7-2939-478A-B3D2-6AE50EFFE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27C7FB-C83E-4405-9634-A66FA504F5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A5DDD4-E1DF-48F7-A255-FE5C3640AE14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2024-12-10T14:11:15Z</dcterms:created>
  <dcterms:modified xsi:type="dcterms:W3CDTF">2024-12-11T10:05:14Z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